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hidePivotFieldList="1"/>
  <bookViews>
    <workbookView xWindow="390" yWindow="570" windowWidth="5085" windowHeight="5940" tabRatio="642"/>
  </bookViews>
  <sheets>
    <sheet name="Introduction" sheetId="3" r:id="rId1"/>
    <sheet name="GW" sheetId="4" r:id="rId2"/>
    <sheet name="S-1" sheetId="5" r:id="rId3"/>
    <sheet name="S-2" sheetId="6" r:id="rId4"/>
    <sheet name="S-3" sheetId="7" r:id="rId5"/>
    <sheet name="Method 2" sheetId="2" r:id="rId6"/>
    <sheet name="UCLs" sheetId="9" r:id="rId7"/>
    <sheet name="RCs" sheetId="8" r:id="rId8"/>
  </sheets>
  <externalReferences>
    <externalReference r:id="rId9"/>
    <externalReference r:id="rId10"/>
    <externalReference r:id="rId11"/>
  </externalReferences>
  <definedNames>
    <definedName name="_xlnm._FilterDatabase" localSheetId="1" hidden="1">GW!$A$2:$F$118</definedName>
    <definedName name="_xlnm._FilterDatabase" localSheetId="5" hidden="1">'Method 2'!$C$1:$G$120</definedName>
    <definedName name="_xlnm._FilterDatabase" localSheetId="2" hidden="1">'S-1'!#REF!</definedName>
    <definedName name="_xlnm._FilterDatabase" localSheetId="3" hidden="1">'S-2'!#REF!</definedName>
    <definedName name="GWs">GW!$A$2:$F$118</definedName>
    <definedName name="GWstds">GW!$A$1:$E$118</definedName>
    <definedName name="Meth2">'Method 2'!$A$1:$H$120</definedName>
    <definedName name="_xlnm.Print_Area" localSheetId="1">GW!$C$3:$E$118</definedName>
    <definedName name="_xlnm.Print_Area" localSheetId="0">Introduction!$B$1:$F$58</definedName>
    <definedName name="_xlnm.Print_Area" localSheetId="5">'Method 2'!$C$5:$H$120</definedName>
    <definedName name="_xlnm.Print_Area" localSheetId="7">RCs!$C$6:$F$131</definedName>
    <definedName name="_xlnm.Print_Area" localSheetId="2">'S-1'!$A$1:$H$120</definedName>
    <definedName name="_xlnm.Print_Area" localSheetId="3">'S-2'!$A$1:$H$120</definedName>
    <definedName name="_xlnm.Print_Area" localSheetId="4">'S-3'!$A$1:$H$120</definedName>
    <definedName name="_xlnm.Print_Area" localSheetId="6">UCLs!$C$6:$D$121</definedName>
    <definedName name="_xlnm.Print_Titles" localSheetId="1">GW!$A:$B,GW!$1:$2</definedName>
    <definedName name="_xlnm.Print_Titles" localSheetId="5">'Method 2'!$A:$A,'Method 2'!$1:$4</definedName>
    <definedName name="_xlnm.Print_Titles" localSheetId="7">RCs!$A:$B,RCs!$1:$5</definedName>
    <definedName name="_xlnm.Print_Titles" localSheetId="2">'S-1'!$A:$A,'S-1'!$1:$4</definedName>
    <definedName name="_xlnm.Print_Titles" localSheetId="3">'S-2'!$A:$A,'S-2'!$1:$4</definedName>
    <definedName name="_xlnm.Print_Titles" localSheetId="4">'S-3'!$A:$A,'S-3'!$1:$4</definedName>
    <definedName name="_xlnm.Print_Titles" localSheetId="6">UCLs!$A:$B,UCLs!$1:$5</definedName>
    <definedName name="S1Stds">'S-1'!$A$1:$H$120</definedName>
    <definedName name="S2Stds">'S-2'!$A$1:$H$120</definedName>
    <definedName name="S3Stds">'S-3'!$A$1:$H$120</definedName>
  </definedNames>
  <calcPr calcId="125725"/>
</workbook>
</file>

<file path=xl/calcChain.xml><?xml version="1.0" encoding="utf-8"?>
<calcChain xmlns="http://schemas.openxmlformats.org/spreadsheetml/2006/main">
  <c r="C4" i="9"/>
  <c r="D4"/>
  <c r="C4" i="8" l="1"/>
  <c r="F4" s="1"/>
  <c r="G3" i="5"/>
  <c r="G4"/>
  <c r="E3"/>
  <c r="E4"/>
  <c r="D109" i="8"/>
  <c r="D37" i="9"/>
  <c r="D4" i="8" l="1"/>
  <c r="E4"/>
  <c r="D98" i="4"/>
  <c r="D95"/>
  <c r="D94"/>
  <c r="D92"/>
  <c r="D91"/>
  <c r="D90"/>
  <c r="D89"/>
  <c r="D87"/>
  <c r="D86"/>
  <c r="D81"/>
  <c r="D78"/>
  <c r="D77"/>
  <c r="D75"/>
  <c r="D67"/>
  <c r="D66"/>
  <c r="D63"/>
  <c r="D62"/>
  <c r="D45"/>
  <c r="D44"/>
  <c r="D43"/>
  <c r="D42"/>
  <c r="D37"/>
  <c r="D35"/>
  <c r="C34"/>
  <c r="C33"/>
  <c r="D27"/>
  <c r="D21"/>
  <c r="D16"/>
  <c r="D15"/>
  <c r="D14"/>
  <c r="D13"/>
  <c r="D12"/>
  <c r="D7"/>
  <c r="D3"/>
  <c r="D90" i="2"/>
  <c r="G36"/>
  <c r="D34"/>
  <c r="D4" l="1"/>
  <c r="F4" s="1"/>
  <c r="C4"/>
  <c r="G4" s="1"/>
  <c r="D3"/>
  <c r="H3" s="1"/>
  <c r="C3"/>
  <c r="E3" s="1"/>
  <c r="D2"/>
  <c r="F2" s="1"/>
  <c r="C2"/>
  <c r="G2" s="1"/>
  <c r="D4" i="7"/>
  <c r="H4" s="1"/>
  <c r="C4"/>
  <c r="E4" s="1"/>
  <c r="D3"/>
  <c r="H3" s="1"/>
  <c r="C3"/>
  <c r="G3" s="1"/>
  <c r="D2"/>
  <c r="H2" s="1"/>
  <c r="C2"/>
  <c r="E2" s="1"/>
  <c r="D4" i="6"/>
  <c r="H4" s="1"/>
  <c r="C4"/>
  <c r="G4" s="1"/>
  <c r="D3"/>
  <c r="H3" s="1"/>
  <c r="C3"/>
  <c r="G3" s="1"/>
  <c r="D2"/>
  <c r="H2" s="1"/>
  <c r="C2"/>
  <c r="G2" s="1"/>
  <c r="H4" i="5"/>
  <c r="F4"/>
  <c r="H3"/>
  <c r="F3"/>
  <c r="H2"/>
  <c r="G2"/>
  <c r="F2"/>
  <c r="E2"/>
  <c r="G2" i="7" l="1"/>
  <c r="F2" i="6"/>
  <c r="G4" i="7"/>
  <c r="F3"/>
  <c r="F4" i="6"/>
  <c r="F3" i="2"/>
  <c r="E3" i="6"/>
  <c r="E2"/>
  <c r="E4"/>
  <c r="E3" i="7"/>
  <c r="F3" i="6"/>
  <c r="F2" i="7"/>
  <c r="F4"/>
  <c r="E2" i="2"/>
  <c r="G3"/>
  <c r="E4"/>
  <c r="H2"/>
  <c r="H4"/>
  <c r="F39" i="8" l="1"/>
  <c r="F34" i="2" l="1"/>
  <c r="H34" l="1"/>
  <c r="H36" l="1"/>
  <c r="F36"/>
  <c r="D99" l="1"/>
  <c r="C99"/>
  <c r="E109" i="8" l="1"/>
  <c r="F109" l="1"/>
  <c r="D88" i="4" l="1"/>
  <c r="E92" l="1"/>
  <c r="E94"/>
  <c r="D95" i="8" l="1"/>
  <c r="D97"/>
  <c r="F90" i="2" l="1"/>
  <c r="C120" l="1"/>
  <c r="C112"/>
  <c r="C100"/>
  <c r="C96"/>
  <c r="C92"/>
  <c r="G92"/>
  <c r="C84"/>
  <c r="C76"/>
  <c r="C68"/>
  <c r="C52"/>
  <c r="C48"/>
  <c r="C32"/>
  <c r="C12"/>
  <c r="C5"/>
  <c r="C7"/>
  <c r="C97"/>
  <c r="C93"/>
  <c r="G93"/>
  <c r="C81"/>
  <c r="C69"/>
  <c r="C41"/>
  <c r="C17"/>
  <c r="C6"/>
  <c r="C9"/>
  <c r="C110"/>
  <c r="C98"/>
  <c r="G94"/>
  <c r="C94"/>
  <c r="H90"/>
  <c r="C86"/>
  <c r="C82"/>
  <c r="C66"/>
  <c r="C58"/>
  <c r="C50"/>
  <c r="C42"/>
  <c r="C119"/>
  <c r="C115"/>
  <c r="C95"/>
  <c r="C91"/>
  <c r="C59"/>
  <c r="C51"/>
  <c r="C35"/>
  <c r="C31"/>
  <c r="H112"/>
  <c r="D96"/>
  <c r="H94"/>
  <c r="D76"/>
  <c r="D58"/>
  <c r="H35"/>
  <c r="D12"/>
  <c r="H7"/>
  <c r="D6"/>
  <c r="D44" i="9" l="1"/>
  <c r="G43" i="2"/>
  <c r="D52" i="9"/>
  <c r="G51" i="2"/>
  <c r="G55"/>
  <c r="D56" i="9"/>
  <c r="G9" i="2"/>
  <c r="D10" i="9"/>
  <c r="G25" i="2"/>
  <c r="D26" i="9"/>
  <c r="G12" i="2"/>
  <c r="D13" i="9"/>
  <c r="G48" i="2"/>
  <c r="D49" i="9"/>
  <c r="G68" i="2"/>
  <c r="D69" i="9"/>
  <c r="D60"/>
  <c r="G59" i="2"/>
  <c r="G91"/>
  <c r="D92" i="9"/>
  <c r="D120"/>
  <c r="G119" i="2"/>
  <c r="D107" i="9"/>
  <c r="G106" i="2"/>
  <c r="D42" i="9"/>
  <c r="G41" i="2"/>
  <c r="D6" i="9"/>
  <c r="G5" i="2"/>
  <c r="G40"/>
  <c r="D41" i="9"/>
  <c r="G96" i="2"/>
  <c r="D97" i="9"/>
  <c r="G120" i="2"/>
  <c r="D121" i="9"/>
  <c r="D32"/>
  <c r="G31" i="2"/>
  <c r="G115"/>
  <c r="D116" i="9"/>
  <c r="G42" i="2"/>
  <c r="D43" i="9"/>
  <c r="G50" i="2"/>
  <c r="D51" i="9"/>
  <c r="D59"/>
  <c r="G58" i="2"/>
  <c r="D67" i="9"/>
  <c r="G66" i="2"/>
  <c r="G82"/>
  <c r="D83" i="9"/>
  <c r="D111"/>
  <c r="G110" i="2"/>
  <c r="D18" i="9"/>
  <c r="G17" i="2"/>
  <c r="D82" i="9"/>
  <c r="G81" i="2"/>
  <c r="D21" i="9"/>
  <c r="G20" i="2"/>
  <c r="G24"/>
  <c r="D25" i="9"/>
  <c r="G52" i="2"/>
  <c r="D53" i="9"/>
  <c r="D77"/>
  <c r="G76" i="2"/>
  <c r="G84"/>
  <c r="D85" i="9"/>
  <c r="D101"/>
  <c r="G100" i="2"/>
  <c r="G35"/>
  <c r="D36" i="9"/>
  <c r="D96"/>
  <c r="G95" i="2"/>
  <c r="D112" i="9"/>
  <c r="G111" i="2"/>
  <c r="D87" i="9"/>
  <c r="G86" i="2"/>
  <c r="G98"/>
  <c r="D99" i="9"/>
  <c r="G6" i="2"/>
  <c r="D7" i="9"/>
  <c r="G69" i="2"/>
  <c r="D70" i="9"/>
  <c r="D98"/>
  <c r="G97" i="2"/>
  <c r="G7"/>
  <c r="D8" i="9"/>
  <c r="D113"/>
  <c r="G112" i="2"/>
  <c r="D78"/>
  <c r="C78"/>
  <c r="H69"/>
  <c r="H48"/>
  <c r="D51"/>
  <c r="H120"/>
  <c r="H40"/>
  <c r="H5"/>
  <c r="D9"/>
  <c r="D20"/>
  <c r="H42"/>
  <c r="H59"/>
  <c r="D94"/>
  <c r="E27"/>
  <c r="H50"/>
  <c r="H84"/>
  <c r="H115"/>
  <c r="H12"/>
  <c r="H52"/>
  <c r="H76"/>
  <c r="D100"/>
  <c r="F47"/>
  <c r="E71"/>
  <c r="E50"/>
  <c r="E58"/>
  <c r="E81"/>
  <c r="F16"/>
  <c r="E116"/>
  <c r="E59"/>
  <c r="E91"/>
  <c r="E61"/>
  <c r="F77"/>
  <c r="E89"/>
  <c r="D42"/>
  <c r="E82"/>
  <c r="F39"/>
  <c r="E22"/>
  <c r="F88"/>
  <c r="E35"/>
  <c r="E12"/>
  <c r="E92"/>
  <c r="E51"/>
  <c r="E95"/>
  <c r="F28"/>
  <c r="E32"/>
  <c r="E72"/>
  <c r="E96"/>
  <c r="F30"/>
  <c r="E46"/>
  <c r="E21"/>
  <c r="F85"/>
  <c r="E64"/>
  <c r="E120"/>
  <c r="E25"/>
  <c r="E26"/>
  <c r="E42"/>
  <c r="E62"/>
  <c r="F102"/>
  <c r="E110"/>
  <c r="E9"/>
  <c r="E6"/>
  <c r="E17"/>
  <c r="F33"/>
  <c r="F57"/>
  <c r="E65"/>
  <c r="E109"/>
  <c r="F8"/>
  <c r="F11"/>
  <c r="H15"/>
  <c r="C19"/>
  <c r="D19"/>
  <c r="H27"/>
  <c r="D39"/>
  <c r="C39"/>
  <c r="C43"/>
  <c r="D43"/>
  <c r="C47"/>
  <c r="D47"/>
  <c r="H79"/>
  <c r="H99"/>
  <c r="G99"/>
  <c r="H103"/>
  <c r="H107"/>
  <c r="C111"/>
  <c r="D111"/>
  <c r="C14"/>
  <c r="D14"/>
  <c r="H18"/>
  <c r="H22"/>
  <c r="H30"/>
  <c r="C38"/>
  <c r="D38"/>
  <c r="D46"/>
  <c r="C46"/>
  <c r="H78"/>
  <c r="C114"/>
  <c r="D114"/>
  <c r="C118"/>
  <c r="D118"/>
  <c r="C21"/>
  <c r="D21"/>
  <c r="D25"/>
  <c r="C25"/>
  <c r="H37"/>
  <c r="H45"/>
  <c r="H49"/>
  <c r="D61"/>
  <c r="C61"/>
  <c r="H73"/>
  <c r="C77"/>
  <c r="D77"/>
  <c r="C85"/>
  <c r="D85"/>
  <c r="D89"/>
  <c r="C89"/>
  <c r="C90"/>
  <c r="H105"/>
  <c r="C113"/>
  <c r="D113"/>
  <c r="C24"/>
  <c r="D24"/>
  <c r="H56"/>
  <c r="H60"/>
  <c r="D64"/>
  <c r="C64"/>
  <c r="F72"/>
  <c r="D80"/>
  <c r="C80"/>
  <c r="D88"/>
  <c r="C88"/>
  <c r="H104"/>
  <c r="C116"/>
  <c r="D116"/>
  <c r="E94"/>
  <c r="C15"/>
  <c r="D15"/>
  <c r="H23"/>
  <c r="D55"/>
  <c r="C55"/>
  <c r="C63"/>
  <c r="D63"/>
  <c r="C67"/>
  <c r="D67"/>
  <c r="D71"/>
  <c r="C71"/>
  <c r="C79"/>
  <c r="D79"/>
  <c r="D83"/>
  <c r="C83"/>
  <c r="H87"/>
  <c r="C103"/>
  <c r="D103"/>
  <c r="C10"/>
  <c r="D10"/>
  <c r="C22"/>
  <c r="D22"/>
  <c r="C26"/>
  <c r="D26"/>
  <c r="C30"/>
  <c r="D30"/>
  <c r="H46"/>
  <c r="C54"/>
  <c r="D54"/>
  <c r="H74"/>
  <c r="H102"/>
  <c r="C106"/>
  <c r="D106"/>
  <c r="H114"/>
  <c r="D117"/>
  <c r="C117"/>
  <c r="H13"/>
  <c r="H29"/>
  <c r="C37"/>
  <c r="D37"/>
  <c r="H53"/>
  <c r="C65"/>
  <c r="D65"/>
  <c r="D101"/>
  <c r="C101"/>
  <c r="D109"/>
  <c r="C109"/>
  <c r="D8"/>
  <c r="C8"/>
  <c r="D11"/>
  <c r="C11"/>
  <c r="D28"/>
  <c r="C28"/>
  <c r="C36"/>
  <c r="D36"/>
  <c r="D40"/>
  <c r="C40"/>
  <c r="C44"/>
  <c r="D44"/>
  <c r="C104"/>
  <c r="D104"/>
  <c r="E31"/>
  <c r="E115"/>
  <c r="E86"/>
  <c r="E98"/>
  <c r="E97"/>
  <c r="H19"/>
  <c r="C23"/>
  <c r="D23"/>
  <c r="H67"/>
  <c r="H75"/>
  <c r="H83"/>
  <c r="D87"/>
  <c r="C87"/>
  <c r="C107"/>
  <c r="D107"/>
  <c r="H10"/>
  <c r="H14"/>
  <c r="H38"/>
  <c r="H54"/>
  <c r="C62"/>
  <c r="D62"/>
  <c r="H70"/>
  <c r="D74"/>
  <c r="C74"/>
  <c r="D102"/>
  <c r="C102"/>
  <c r="H118"/>
  <c r="H117"/>
  <c r="D13"/>
  <c r="C29"/>
  <c r="D29"/>
  <c r="D33"/>
  <c r="C33"/>
  <c r="C49"/>
  <c r="D49"/>
  <c r="C53"/>
  <c r="D53"/>
  <c r="D57"/>
  <c r="C57"/>
  <c r="H65"/>
  <c r="D73"/>
  <c r="C73"/>
  <c r="H101"/>
  <c r="H113"/>
  <c r="D16"/>
  <c r="C16"/>
  <c r="H44"/>
  <c r="C56"/>
  <c r="D56"/>
  <c r="H64"/>
  <c r="D72"/>
  <c r="C72"/>
  <c r="H88"/>
  <c r="E41"/>
  <c r="E5"/>
  <c r="E48"/>
  <c r="E84"/>
  <c r="E100"/>
  <c r="E112"/>
  <c r="C27"/>
  <c r="D27"/>
  <c r="H39"/>
  <c r="H47"/>
  <c r="H71"/>
  <c r="D75"/>
  <c r="C75"/>
  <c r="C18"/>
  <c r="D18"/>
  <c r="H26"/>
  <c r="H62"/>
  <c r="C70"/>
  <c r="D70"/>
  <c r="H21"/>
  <c r="H33"/>
  <c r="C45"/>
  <c r="D45"/>
  <c r="H57"/>
  <c r="H61"/>
  <c r="H77"/>
  <c r="H85"/>
  <c r="H89"/>
  <c r="D105"/>
  <c r="C105"/>
  <c r="H109"/>
  <c r="H8"/>
  <c r="H11"/>
  <c r="H16"/>
  <c r="H28"/>
  <c r="H32"/>
  <c r="C60"/>
  <c r="D60"/>
  <c r="H72"/>
  <c r="H80"/>
  <c r="H116"/>
  <c r="E111"/>
  <c r="E119"/>
  <c r="E66"/>
  <c r="E69"/>
  <c r="E93"/>
  <c r="E7"/>
  <c r="E36"/>
  <c r="E52"/>
  <c r="E68"/>
  <c r="E76"/>
  <c r="D92"/>
  <c r="H96"/>
  <c r="D59"/>
  <c r="D120"/>
  <c r="H43"/>
  <c r="H98"/>
  <c r="D98"/>
  <c r="D31"/>
  <c r="H31"/>
  <c r="H86"/>
  <c r="D35"/>
  <c r="D93"/>
  <c r="H91"/>
  <c r="H95"/>
  <c r="D5"/>
  <c r="H41"/>
  <c r="D69"/>
  <c r="D91"/>
  <c r="H92"/>
  <c r="D95"/>
  <c r="H51"/>
  <c r="H93"/>
  <c r="H66"/>
  <c r="D66"/>
  <c r="D119"/>
  <c r="H119"/>
  <c r="H25"/>
  <c r="D97"/>
  <c r="H97"/>
  <c r="H55"/>
  <c r="D81"/>
  <c r="H81"/>
  <c r="H82"/>
  <c r="D82"/>
  <c r="H110"/>
  <c r="D110"/>
  <c r="H111"/>
  <c r="H17"/>
  <c r="H24"/>
  <c r="H63"/>
  <c r="H68"/>
  <c r="H100"/>
  <c r="D112"/>
  <c r="H6"/>
  <c r="D7"/>
  <c r="H9"/>
  <c r="H20"/>
  <c r="D32"/>
  <c r="D48"/>
  <c r="D50"/>
  <c r="D52"/>
  <c r="H58"/>
  <c r="D84"/>
  <c r="H106"/>
  <c r="D115"/>
  <c r="D17"/>
  <c r="D41"/>
  <c r="D68"/>
  <c r="D86"/>
  <c r="F98"/>
  <c r="G80" l="1"/>
  <c r="D81" i="9"/>
  <c r="D29"/>
  <c r="G28" i="2"/>
  <c r="G11"/>
  <c r="D12" i="9"/>
  <c r="G77" i="2"/>
  <c r="D78" i="9"/>
  <c r="D34"/>
  <c r="G33" i="2"/>
  <c r="D27" i="9"/>
  <c r="G26" i="2"/>
  <c r="G39"/>
  <c r="D40" i="9"/>
  <c r="D89"/>
  <c r="G88" i="2"/>
  <c r="D118" i="9"/>
  <c r="G117" i="2"/>
  <c r="D15" i="9"/>
  <c r="G14" i="2"/>
  <c r="D20" i="9"/>
  <c r="G19" i="2"/>
  <c r="G29"/>
  <c r="D30" i="9"/>
  <c r="G46" i="2"/>
  <c r="D47" i="9"/>
  <c r="D88"/>
  <c r="G87" i="2"/>
  <c r="D105" i="9"/>
  <c r="G104" i="2"/>
  <c r="D61" i="9"/>
  <c r="G60" i="2"/>
  <c r="D108" i="9"/>
  <c r="G107" i="2"/>
  <c r="D110" i="9"/>
  <c r="G109" i="2"/>
  <c r="G89"/>
  <c r="D90" i="9"/>
  <c r="D58"/>
  <c r="G57" i="2"/>
  <c r="D64" i="9"/>
  <c r="G63" i="2"/>
  <c r="D65" i="9"/>
  <c r="G64" i="2"/>
  <c r="D45" i="9"/>
  <c r="G44" i="2"/>
  <c r="D114" i="9"/>
  <c r="G113" i="2"/>
  <c r="G70"/>
  <c r="D71" i="9"/>
  <c r="D55"/>
  <c r="G54" i="2"/>
  <c r="G83"/>
  <c r="D84" i="9"/>
  <c r="D68"/>
  <c r="G67" i="2"/>
  <c r="G23"/>
  <c r="D24" i="9"/>
  <c r="G45" i="2"/>
  <c r="D46" i="9"/>
  <c r="G78" i="2"/>
  <c r="D79" i="9"/>
  <c r="D23"/>
  <c r="G22" i="2"/>
  <c r="D117" i="9"/>
  <c r="G116" i="2"/>
  <c r="D33" i="9"/>
  <c r="G32" i="2"/>
  <c r="D86" i="9"/>
  <c r="G85" i="2"/>
  <c r="D102" i="9"/>
  <c r="G101" i="2"/>
  <c r="C13" i="5"/>
  <c r="C13" i="2"/>
  <c r="G10"/>
  <c r="D11" i="9"/>
  <c r="G75" i="2"/>
  <c r="D76" i="9"/>
  <c r="D14"/>
  <c r="C13" i="7"/>
  <c r="G13" i="2"/>
  <c r="G114"/>
  <c r="D115" i="9"/>
  <c r="G102" i="2"/>
  <c r="D103" i="9"/>
  <c r="G56" i="2"/>
  <c r="D57" i="9"/>
  <c r="G30" i="2"/>
  <c r="D31" i="9"/>
  <c r="G18" i="2"/>
  <c r="D19" i="9"/>
  <c r="D28"/>
  <c r="G27" i="2"/>
  <c r="D16" i="9"/>
  <c r="G15" i="2"/>
  <c r="G72"/>
  <c r="D73" i="9"/>
  <c r="D17"/>
  <c r="G16" i="2"/>
  <c r="G8"/>
  <c r="D9" i="9"/>
  <c r="G61" i="2"/>
  <c r="D62" i="9"/>
  <c r="D22"/>
  <c r="G21" i="2"/>
  <c r="D63" i="9"/>
  <c r="G62" i="2"/>
  <c r="D72" i="9"/>
  <c r="G71" i="2"/>
  <c r="G47"/>
  <c r="D48" i="9"/>
  <c r="D35"/>
  <c r="G34" i="2"/>
  <c r="D66" i="9"/>
  <c r="G65" i="2"/>
  <c r="G118"/>
  <c r="D119" i="9"/>
  <c r="G38" i="2"/>
  <c r="D39" i="9"/>
  <c r="D91"/>
  <c r="G90" i="2"/>
  <c r="D54" i="9"/>
  <c r="G53" i="2"/>
  <c r="D75" i="9"/>
  <c r="G74" i="2"/>
  <c r="D106" i="9"/>
  <c r="G105" i="2"/>
  <c r="D74" i="9"/>
  <c r="G73" i="2"/>
  <c r="D50" i="9"/>
  <c r="G49" i="2"/>
  <c r="G37"/>
  <c r="D38" i="9"/>
  <c r="G103" i="2"/>
  <c r="D104" i="9"/>
  <c r="G79" i="2"/>
  <c r="D80" i="9"/>
  <c r="E77" i="2"/>
  <c r="F12"/>
  <c r="F86"/>
  <c r="F48"/>
  <c r="F116"/>
  <c r="F25"/>
  <c r="F27"/>
  <c r="E88"/>
  <c r="E47"/>
  <c r="F21"/>
  <c r="F71"/>
  <c r="F61"/>
  <c r="F110"/>
  <c r="E85"/>
  <c r="F35"/>
  <c r="F82"/>
  <c r="F9"/>
  <c r="F46"/>
  <c r="F109"/>
  <c r="E102"/>
  <c r="F112"/>
  <c r="F81"/>
  <c r="F31"/>
  <c r="F94"/>
  <c r="E30"/>
  <c r="E39"/>
  <c r="F51"/>
  <c r="F64"/>
  <c r="F115"/>
  <c r="F50"/>
  <c r="F32"/>
  <c r="F42"/>
  <c r="E28"/>
  <c r="E11"/>
  <c r="E57"/>
  <c r="F120"/>
  <c r="F62"/>
  <c r="F111"/>
  <c r="E16"/>
  <c r="E33"/>
  <c r="F5"/>
  <c r="F66"/>
  <c r="F100"/>
  <c r="E8"/>
  <c r="F26"/>
  <c r="F84"/>
  <c r="F119"/>
  <c r="F65"/>
  <c r="F97"/>
  <c r="F89"/>
  <c r="F22"/>
  <c r="F52"/>
  <c r="F7"/>
  <c r="F59"/>
  <c r="F58"/>
  <c r="F6"/>
  <c r="F69"/>
  <c r="F91"/>
  <c r="F20"/>
  <c r="F92"/>
  <c r="F96"/>
  <c r="F95"/>
  <c r="F17"/>
  <c r="F101"/>
  <c r="E101"/>
  <c r="F53"/>
  <c r="E53"/>
  <c r="F13"/>
  <c r="F106"/>
  <c r="E106"/>
  <c r="F38"/>
  <c r="E38"/>
  <c r="F103"/>
  <c r="E103"/>
  <c r="F55"/>
  <c r="E55"/>
  <c r="E40"/>
  <c r="F40"/>
  <c r="E45"/>
  <c r="F45"/>
  <c r="E18"/>
  <c r="F18"/>
  <c r="F19"/>
  <c r="E19"/>
  <c r="E70"/>
  <c r="F70"/>
  <c r="E75"/>
  <c r="F75"/>
  <c r="F68"/>
  <c r="E44"/>
  <c r="F44"/>
  <c r="E113"/>
  <c r="F113"/>
  <c r="E29"/>
  <c r="F29"/>
  <c r="F114"/>
  <c r="E114"/>
  <c r="F79"/>
  <c r="E79"/>
  <c r="F15"/>
  <c r="E15"/>
  <c r="E63"/>
  <c r="F63"/>
  <c r="E104"/>
  <c r="F104"/>
  <c r="F105"/>
  <c r="E105"/>
  <c r="F83"/>
  <c r="E83"/>
  <c r="F41"/>
  <c r="F73"/>
  <c r="E73"/>
  <c r="E37"/>
  <c r="F37"/>
  <c r="E118"/>
  <c r="F118"/>
  <c r="E74"/>
  <c r="F74"/>
  <c r="F87"/>
  <c r="E87"/>
  <c r="E23"/>
  <c r="F23"/>
  <c r="F80"/>
  <c r="E80"/>
  <c r="F60"/>
  <c r="E60"/>
  <c r="E107"/>
  <c r="F107"/>
  <c r="F10"/>
  <c r="E10"/>
  <c r="E34"/>
  <c r="F93"/>
  <c r="F76"/>
  <c r="F56"/>
  <c r="E56"/>
  <c r="E90"/>
  <c r="F49"/>
  <c r="E49"/>
  <c r="E117"/>
  <c r="F117"/>
  <c r="F78"/>
  <c r="E78"/>
  <c r="F14"/>
  <c r="E14"/>
  <c r="F99"/>
  <c r="E99"/>
  <c r="E43"/>
  <c r="F43"/>
  <c r="F24"/>
  <c r="E24"/>
  <c r="F54"/>
  <c r="E54"/>
  <c r="E67"/>
  <c r="F67"/>
  <c r="C34"/>
  <c r="C13" i="6" l="1"/>
  <c r="E13" i="2"/>
  <c r="G96" i="5" l="1"/>
  <c r="H96" s="1"/>
  <c r="G94"/>
  <c r="H94" s="1"/>
  <c r="G94" i="7" l="1"/>
  <c r="H94" s="1"/>
  <c r="G94" i="6"/>
  <c r="H94" s="1"/>
  <c r="G96" i="7"/>
  <c r="H96" s="1"/>
  <c r="G96" i="6"/>
  <c r="H96" s="1"/>
  <c r="D13" i="5" l="1"/>
  <c r="C117" i="4"/>
  <c r="C116"/>
  <c r="C112"/>
  <c r="C111"/>
  <c r="C110"/>
  <c r="C109"/>
  <c r="C108"/>
  <c r="C107"/>
  <c r="C106"/>
  <c r="C103"/>
  <c r="C102"/>
  <c r="C100"/>
  <c r="C97"/>
  <c r="C93"/>
  <c r="C92"/>
  <c r="C91"/>
  <c r="C89"/>
  <c r="C88"/>
  <c r="C87"/>
  <c r="C86"/>
  <c r="C85"/>
  <c r="C84"/>
  <c r="C82"/>
  <c r="C80"/>
  <c r="C78"/>
  <c r="C77"/>
  <c r="C70"/>
  <c r="C65"/>
  <c r="C64"/>
  <c r="C63"/>
  <c r="C61"/>
  <c r="C54"/>
  <c r="C51"/>
  <c r="C50"/>
  <c r="C49"/>
  <c r="C48"/>
  <c r="C47"/>
  <c r="C46"/>
  <c r="C41"/>
  <c r="C39"/>
  <c r="C36"/>
  <c r="C32"/>
  <c r="C30"/>
  <c r="C27"/>
  <c r="C26"/>
  <c r="C25"/>
  <c r="C24"/>
  <c r="C21"/>
  <c r="C17"/>
  <c r="C13"/>
  <c r="C11"/>
  <c r="C10"/>
  <c r="C9"/>
  <c r="C8"/>
  <c r="C5"/>
  <c r="C86" i="5" l="1"/>
  <c r="C41"/>
  <c r="C118"/>
  <c r="C105"/>
  <c r="C71"/>
  <c r="C38" i="7"/>
  <c r="D38" s="1"/>
  <c r="C82" i="5"/>
  <c r="C52"/>
  <c r="C19"/>
  <c r="C109"/>
  <c r="C87"/>
  <c r="C74"/>
  <c r="C27"/>
  <c r="C10"/>
  <c r="C109" i="8"/>
  <c r="C109" i="9"/>
  <c r="C119" i="5"/>
  <c r="C94"/>
  <c r="C72"/>
  <c r="C55"/>
  <c r="C26"/>
  <c r="C7"/>
  <c r="C93"/>
  <c r="C84"/>
  <c r="C53"/>
  <c r="C38"/>
  <c r="C23"/>
  <c r="C114"/>
  <c r="C104"/>
  <c r="C92"/>
  <c r="C70"/>
  <c r="C34"/>
  <c r="C120"/>
  <c r="C95"/>
  <c r="C56"/>
  <c r="C43"/>
  <c r="C95" i="8"/>
  <c r="C95" i="9"/>
  <c r="C112" i="5"/>
  <c r="C50"/>
  <c r="D13" i="7"/>
  <c r="D13" i="6"/>
  <c r="C111" i="5"/>
  <c r="C99"/>
  <c r="C89"/>
  <c r="C65"/>
  <c r="C29"/>
  <c r="C12"/>
  <c r="C110"/>
  <c r="C96"/>
  <c r="C88"/>
  <c r="C48"/>
  <c r="C28"/>
  <c r="C11"/>
  <c r="C113"/>
  <c r="C91"/>
  <c r="C81"/>
  <c r="C67"/>
  <c r="C51"/>
  <c r="C32"/>
  <c r="C15"/>
  <c r="C102"/>
  <c r="C80"/>
  <c r="C66"/>
  <c r="C31"/>
  <c r="C79"/>
  <c r="C49"/>
  <c r="C78"/>
  <c r="C63"/>
  <c r="C103"/>
  <c r="C118" i="4"/>
  <c r="C29"/>
  <c r="C69"/>
  <c r="C53"/>
  <c r="C68"/>
  <c r="C72"/>
  <c r="C76"/>
  <c r="C79"/>
  <c r="C90"/>
  <c r="C94"/>
  <c r="C101"/>
  <c r="C15" i="6" l="1"/>
  <c r="D15" s="1"/>
  <c r="C15" i="7"/>
  <c r="D15" s="1"/>
  <c r="C81"/>
  <c r="D81" s="1"/>
  <c r="C81" i="6"/>
  <c r="D81" s="1"/>
  <c r="C48"/>
  <c r="D48" s="1"/>
  <c r="C48" i="7"/>
  <c r="D48" s="1"/>
  <c r="C12" i="6"/>
  <c r="D12" s="1"/>
  <c r="C12" i="7"/>
  <c r="D12" s="1"/>
  <c r="D49" i="5"/>
  <c r="C99" i="6"/>
  <c r="D99" s="1"/>
  <c r="C99" i="7"/>
  <c r="D99" s="1"/>
  <c r="D80" i="5"/>
  <c r="D113"/>
  <c r="D88"/>
  <c r="D110"/>
  <c r="D29"/>
  <c r="D65"/>
  <c r="D89"/>
  <c r="D111"/>
  <c r="C27" i="6"/>
  <c r="D27" s="1"/>
  <c r="C27" i="7"/>
  <c r="D27" s="1"/>
  <c r="C19"/>
  <c r="D19" s="1"/>
  <c r="C19" i="6"/>
  <c r="D19" s="1"/>
  <c r="C82" i="7"/>
  <c r="D82" s="1"/>
  <c r="C82" i="6"/>
  <c r="D82" s="1"/>
  <c r="D104" i="5"/>
  <c r="D23"/>
  <c r="D53"/>
  <c r="D84"/>
  <c r="D7"/>
  <c r="C41" i="6"/>
  <c r="D41" s="1"/>
  <c r="C41" i="7"/>
  <c r="D41" s="1"/>
  <c r="D72" i="5"/>
  <c r="D94"/>
  <c r="D27"/>
  <c r="C56" i="7"/>
  <c r="D56" s="1"/>
  <c r="C56" i="6"/>
  <c r="D56" s="1"/>
  <c r="D87" i="5"/>
  <c r="D109"/>
  <c r="D82"/>
  <c r="C84" i="6"/>
  <c r="D84" s="1"/>
  <c r="C84" i="7"/>
  <c r="D84" s="1"/>
  <c r="D105" i="5"/>
  <c r="C51" i="6"/>
  <c r="D51" s="1"/>
  <c r="C51" i="7"/>
  <c r="D51" s="1"/>
  <c r="D103" i="5"/>
  <c r="C11" i="6"/>
  <c r="D11" s="1"/>
  <c r="C11" i="7"/>
  <c r="D11" s="1"/>
  <c r="D78" i="5"/>
  <c r="C96" i="6"/>
  <c r="D96" s="1"/>
  <c r="C96" i="7"/>
  <c r="D96" s="1"/>
  <c r="D79" i="5"/>
  <c r="C50" i="6"/>
  <c r="D50" s="1"/>
  <c r="C50" i="7"/>
  <c r="D50" s="1"/>
  <c r="D102" i="5"/>
  <c r="D15"/>
  <c r="D96"/>
  <c r="C49" i="7"/>
  <c r="D49" s="1"/>
  <c r="C49" i="6"/>
  <c r="D49" s="1"/>
  <c r="C79"/>
  <c r="D79" s="1"/>
  <c r="C79" i="7"/>
  <c r="D79" s="1"/>
  <c r="D99" i="5"/>
  <c r="C66" i="6"/>
  <c r="D66" s="1"/>
  <c r="C66" i="7"/>
  <c r="D66" s="1"/>
  <c r="D112" i="5"/>
  <c r="C10" i="6"/>
  <c r="D10" s="1"/>
  <c r="C10" i="7"/>
  <c r="D10" s="1"/>
  <c r="D43" i="5"/>
  <c r="D95"/>
  <c r="D120"/>
  <c r="D34"/>
  <c r="D70"/>
  <c r="D92"/>
  <c r="D114"/>
  <c r="C118" i="6"/>
  <c r="D118" s="1"/>
  <c r="C118" i="7"/>
  <c r="D118" s="1"/>
  <c r="D26" i="5"/>
  <c r="C86" i="7"/>
  <c r="D86" s="1"/>
  <c r="C86" i="6"/>
  <c r="D86" s="1"/>
  <c r="D19" i="5"/>
  <c r="D52"/>
  <c r="C104" i="6"/>
  <c r="D104" s="1"/>
  <c r="C104" i="7"/>
  <c r="D104" s="1"/>
  <c r="C23"/>
  <c r="D23" s="1"/>
  <c r="C23" i="6"/>
  <c r="D23" s="1"/>
  <c r="C53"/>
  <c r="D53" s="1"/>
  <c r="C53" i="7"/>
  <c r="D53" s="1"/>
  <c r="C7" i="6"/>
  <c r="D7" s="1"/>
  <c r="C7" i="7"/>
  <c r="D7" s="1"/>
  <c r="D41" i="5"/>
  <c r="C72" i="7"/>
  <c r="D72" s="1"/>
  <c r="C72" i="6"/>
  <c r="D72" s="1"/>
  <c r="C94" i="7"/>
  <c r="D94" s="1"/>
  <c r="C94" i="6"/>
  <c r="D94" s="1"/>
  <c r="C119"/>
  <c r="D119" s="1"/>
  <c r="C119" i="7"/>
  <c r="D119" s="1"/>
  <c r="C97" i="9"/>
  <c r="C97" i="8"/>
  <c r="C32" i="7"/>
  <c r="D32" s="1"/>
  <c r="C32" i="6"/>
  <c r="D32" s="1"/>
  <c r="C91"/>
  <c r="D91" s="1"/>
  <c r="C91" i="7"/>
  <c r="D91" s="1"/>
  <c r="D63" i="5"/>
  <c r="C110" i="6"/>
  <c r="D110" s="1"/>
  <c r="C110" i="7"/>
  <c r="D110" s="1"/>
  <c r="C65" i="6"/>
  <c r="D65" s="1"/>
  <c r="C65" i="7"/>
  <c r="D65" s="1"/>
  <c r="D31" i="5"/>
  <c r="D66"/>
  <c r="C112" i="6"/>
  <c r="D112" s="1"/>
  <c r="C112" i="7"/>
  <c r="D112" s="1"/>
  <c r="D51" i="5"/>
  <c r="D81"/>
  <c r="C103" i="6"/>
  <c r="D103" s="1"/>
  <c r="C103" i="7"/>
  <c r="D103" s="1"/>
  <c r="D11" i="5"/>
  <c r="D48"/>
  <c r="C78" i="7"/>
  <c r="D78" s="1"/>
  <c r="C78" i="6"/>
  <c r="D78" s="1"/>
  <c r="D12" i="5"/>
  <c r="C31" i="6"/>
  <c r="D31" s="1"/>
  <c r="C31" i="7"/>
  <c r="D31" s="1"/>
  <c r="C74" i="6"/>
  <c r="D74" s="1"/>
  <c r="C74" i="7"/>
  <c r="D74" s="1"/>
  <c r="D38" i="5"/>
  <c r="C71" i="6"/>
  <c r="D71" s="1"/>
  <c r="C71" i="7"/>
  <c r="D71" s="1"/>
  <c r="D93" i="5"/>
  <c r="C90"/>
  <c r="D55"/>
  <c r="C43" i="6"/>
  <c r="D43" s="1"/>
  <c r="C43" i="7"/>
  <c r="D43" s="1"/>
  <c r="D74" i="5"/>
  <c r="C120" i="7"/>
  <c r="D120" s="1"/>
  <c r="C120" i="6"/>
  <c r="D120" s="1"/>
  <c r="C114"/>
  <c r="D114" s="1"/>
  <c r="C114" i="7"/>
  <c r="D114" s="1"/>
  <c r="C26" i="6"/>
  <c r="D26" s="1"/>
  <c r="C26" i="7"/>
  <c r="D26" s="1"/>
  <c r="D86" i="5"/>
  <c r="C67" i="6"/>
  <c r="D67" s="1"/>
  <c r="C67" i="7"/>
  <c r="D67" s="1"/>
  <c r="C113"/>
  <c r="D113" s="1"/>
  <c r="C113" i="6"/>
  <c r="D113" s="1"/>
  <c r="C28" i="7"/>
  <c r="D28" s="1"/>
  <c r="C28" i="6"/>
  <c r="D28" s="1"/>
  <c r="C88"/>
  <c r="D88" s="1"/>
  <c r="C88" i="7"/>
  <c r="D88" s="1"/>
  <c r="C29" i="6"/>
  <c r="D29" s="1"/>
  <c r="C29" i="7"/>
  <c r="D29" s="1"/>
  <c r="C89" i="6"/>
  <c r="D89" s="1"/>
  <c r="C89" i="7"/>
  <c r="D89" s="1"/>
  <c r="C111" i="6"/>
  <c r="D111" s="1"/>
  <c r="C111" i="7"/>
  <c r="D111" s="1"/>
  <c r="D32" i="5"/>
  <c r="D67"/>
  <c r="D91"/>
  <c r="D28"/>
  <c r="C63" i="6"/>
  <c r="D63" s="1"/>
  <c r="C63" i="7"/>
  <c r="D63" s="1"/>
  <c r="D50" i="5"/>
  <c r="C80" i="6"/>
  <c r="D80" s="1"/>
  <c r="C80" i="7"/>
  <c r="D80" s="1"/>
  <c r="C102" i="6"/>
  <c r="D102" s="1"/>
  <c r="C102" i="7"/>
  <c r="D102" s="1"/>
  <c r="D56" i="5"/>
  <c r="C87" i="7"/>
  <c r="D87" s="1"/>
  <c r="C87" i="6"/>
  <c r="D87" s="1"/>
  <c r="C109"/>
  <c r="D109" s="1"/>
  <c r="C109" i="7"/>
  <c r="D109" s="1"/>
  <c r="C52" i="6"/>
  <c r="D52" s="1"/>
  <c r="C52" i="7"/>
  <c r="D52" s="1"/>
  <c r="C105" i="6"/>
  <c r="D105" s="1"/>
  <c r="C105" i="7"/>
  <c r="D105" s="1"/>
  <c r="D119" i="5"/>
  <c r="D10"/>
  <c r="C95" i="7"/>
  <c r="D95" s="1"/>
  <c r="C95" i="6"/>
  <c r="D95" s="1"/>
  <c r="C34"/>
  <c r="D34" s="1"/>
  <c r="C34" i="7"/>
  <c r="D34" s="1"/>
  <c r="C70"/>
  <c r="D70" s="1"/>
  <c r="C70" i="6"/>
  <c r="D70" s="1"/>
  <c r="C92"/>
  <c r="D92" s="1"/>
  <c r="C92" i="7"/>
  <c r="D92" s="1"/>
  <c r="D71" i="5"/>
  <c r="C93" i="6"/>
  <c r="C93" i="7"/>
  <c r="D118" i="5"/>
  <c r="C55" i="6"/>
  <c r="D55" s="1"/>
  <c r="C55" i="7"/>
  <c r="D55" s="1"/>
  <c r="C90" l="1"/>
  <c r="D93"/>
  <c r="C90" i="6"/>
  <c r="D93"/>
  <c r="E74" i="4" l="1"/>
  <c r="G76" i="5" l="1"/>
  <c r="H76" s="1"/>
  <c r="G76" i="7" l="1"/>
  <c r="H76" s="1"/>
  <c r="G76" i="6"/>
  <c r="H76" s="1"/>
  <c r="E10" i="4" l="1"/>
  <c r="E13"/>
  <c r="E17"/>
  <c r="E27"/>
  <c r="E41"/>
  <c r="E49"/>
  <c r="E53"/>
  <c r="E63"/>
  <c r="E68"/>
  <c r="E70"/>
  <c r="E72"/>
  <c r="E77"/>
  <c r="E84"/>
  <c r="E86"/>
  <c r="E101"/>
  <c r="E110"/>
  <c r="E112"/>
  <c r="E116"/>
  <c r="E5"/>
  <c r="E8"/>
  <c r="E21"/>
  <c r="E24"/>
  <c r="E46"/>
  <c r="E50"/>
  <c r="E54"/>
  <c r="E61"/>
  <c r="E64"/>
  <c r="E78"/>
  <c r="E87"/>
  <c r="E93"/>
  <c r="E89"/>
  <c r="E102"/>
  <c r="E111"/>
  <c r="E117"/>
  <c r="E9"/>
  <c r="E11"/>
  <c r="E25"/>
  <c r="E29"/>
  <c r="E36"/>
  <c r="E39"/>
  <c r="E47"/>
  <c r="E51"/>
  <c r="E65"/>
  <c r="C74"/>
  <c r="E79"/>
  <c r="E82"/>
  <c r="E90"/>
  <c r="E97"/>
  <c r="E100"/>
  <c r="E103"/>
  <c r="E107"/>
  <c r="E118"/>
  <c r="E26"/>
  <c r="E30"/>
  <c r="E48"/>
  <c r="E69"/>
  <c r="E76"/>
  <c r="E80"/>
  <c r="E85"/>
  <c r="E91"/>
  <c r="E108"/>
  <c r="E109"/>
  <c r="D93" i="8" l="1"/>
  <c r="C93" i="9"/>
  <c r="C93" i="8"/>
  <c r="G95" i="5"/>
  <c r="H95" s="1"/>
  <c r="G82"/>
  <c r="H82" s="1"/>
  <c r="G113"/>
  <c r="H113" s="1"/>
  <c r="G38" i="7"/>
  <c r="H38" s="1"/>
  <c r="G93" i="5"/>
  <c r="G86"/>
  <c r="H86" s="1"/>
  <c r="G56"/>
  <c r="H56" s="1"/>
  <c r="G41"/>
  <c r="H41" s="1"/>
  <c r="G104"/>
  <c r="H104" s="1"/>
  <c r="G84"/>
  <c r="H84" s="1"/>
  <c r="G43"/>
  <c r="H43" s="1"/>
  <c r="G27"/>
  <c r="H27" s="1"/>
  <c r="G51"/>
  <c r="H51" s="1"/>
  <c r="D30" i="8"/>
  <c r="C30" i="9"/>
  <c r="C30" i="8"/>
  <c r="G114" i="5"/>
  <c r="H114" s="1"/>
  <c r="G103"/>
  <c r="H103" s="1"/>
  <c r="G63"/>
  <c r="H63" s="1"/>
  <c r="G26"/>
  <c r="H26" s="1"/>
  <c r="G12"/>
  <c r="H12" s="1"/>
  <c r="G99"/>
  <c r="H99" s="1"/>
  <c r="G81"/>
  <c r="G72"/>
  <c r="H72" s="1"/>
  <c r="G53"/>
  <c r="H53" s="1"/>
  <c r="G38"/>
  <c r="H38" s="1"/>
  <c r="G19"/>
  <c r="H19" s="1"/>
  <c r="G119"/>
  <c r="H119" s="1"/>
  <c r="G71"/>
  <c r="H71" s="1"/>
  <c r="G111"/>
  <c r="H111" s="1"/>
  <c r="C76"/>
  <c r="G55"/>
  <c r="H55" s="1"/>
  <c r="G7"/>
  <c r="G15"/>
  <c r="H15" s="1"/>
  <c r="G28"/>
  <c r="H28" s="1"/>
  <c r="D94" i="8"/>
  <c r="C94" i="9"/>
  <c r="C94" i="8"/>
  <c r="D106"/>
  <c r="C106"/>
  <c r="C106" i="9"/>
  <c r="D24" i="8"/>
  <c r="C24" i="9"/>
  <c r="C24" i="8"/>
  <c r="D89"/>
  <c r="C89" i="9"/>
  <c r="C89" i="8"/>
  <c r="D80"/>
  <c r="C80"/>
  <c r="C80" i="9"/>
  <c r="D66" i="8"/>
  <c r="C66"/>
  <c r="C66" i="9"/>
  <c r="D16" i="8"/>
  <c r="C16"/>
  <c r="C16" i="9"/>
  <c r="G109" i="5"/>
  <c r="H109" s="1"/>
  <c r="G89"/>
  <c r="H89" s="1"/>
  <c r="G74"/>
  <c r="G10"/>
  <c r="H10" s="1"/>
  <c r="G88"/>
  <c r="H88" s="1"/>
  <c r="G78"/>
  <c r="H78" s="1"/>
  <c r="G65"/>
  <c r="H65" s="1"/>
  <c r="G50"/>
  <c r="H50" s="1"/>
  <c r="G29"/>
  <c r="H29" s="1"/>
  <c r="G102"/>
  <c r="H102" s="1"/>
  <c r="G87"/>
  <c r="H87" s="1"/>
  <c r="G110"/>
  <c r="H110" s="1"/>
  <c r="G52"/>
  <c r="H52" s="1"/>
  <c r="G32"/>
  <c r="H32" s="1"/>
  <c r="G11"/>
  <c r="H11" s="1"/>
  <c r="D92" i="8"/>
  <c r="C92" i="9"/>
  <c r="C92" i="8"/>
  <c r="D90"/>
  <c r="C90" i="9"/>
  <c r="C90" i="8"/>
  <c r="D81"/>
  <c r="C81" i="9"/>
  <c r="C81" i="8"/>
  <c r="G91" i="5"/>
  <c r="H91" s="1"/>
  <c r="G48"/>
  <c r="H48" s="1"/>
  <c r="G120"/>
  <c r="H120" s="1"/>
  <c r="G105"/>
  <c r="H105" s="1"/>
  <c r="G23"/>
  <c r="H23" s="1"/>
  <c r="G112"/>
  <c r="H112" s="1"/>
  <c r="G80"/>
  <c r="H80" s="1"/>
  <c r="G67"/>
  <c r="H67" s="1"/>
  <c r="G49"/>
  <c r="H49" s="1"/>
  <c r="G118"/>
  <c r="H118" s="1"/>
  <c r="G92"/>
  <c r="H92" s="1"/>
  <c r="G79"/>
  <c r="H79" s="1"/>
  <c r="G66"/>
  <c r="H66" s="1"/>
  <c r="G31"/>
  <c r="G13"/>
  <c r="H13" s="1"/>
  <c r="G70"/>
  <c r="H70" s="1"/>
  <c r="E83" i="4"/>
  <c r="C62"/>
  <c r="C56"/>
  <c r="E44"/>
  <c r="D47" i="8" s="1"/>
  <c r="E35" i="4"/>
  <c r="D38" i="8" s="1"/>
  <c r="E22" i="4"/>
  <c r="E16"/>
  <c r="D19" i="8" s="1"/>
  <c r="E7" i="4"/>
  <c r="D10" i="8" s="1"/>
  <c r="C114" i="4"/>
  <c r="E66"/>
  <c r="D69" i="8" s="1"/>
  <c r="C59" i="4"/>
  <c r="C19"/>
  <c r="E113"/>
  <c r="C71"/>
  <c r="C58"/>
  <c r="E42"/>
  <c r="D45" i="8" s="1"/>
  <c r="E33" i="4"/>
  <c r="E14"/>
  <c r="D17" i="8" s="1"/>
  <c r="E105" i="4"/>
  <c r="C95"/>
  <c r="E38"/>
  <c r="E31"/>
  <c r="C23"/>
  <c r="E6"/>
  <c r="E115"/>
  <c r="E104"/>
  <c r="E98"/>
  <c r="D101" i="8" s="1"/>
  <c r="C83" i="4"/>
  <c r="E67"/>
  <c r="D70" i="8" s="1"/>
  <c r="E60" i="4"/>
  <c r="E52"/>
  <c r="C44"/>
  <c r="C35"/>
  <c r="C22"/>
  <c r="C16"/>
  <c r="C7"/>
  <c r="E75"/>
  <c r="D78" i="8" s="1"/>
  <c r="C66" i="4"/>
  <c r="E55"/>
  <c r="E43"/>
  <c r="D46" i="8" s="1"/>
  <c r="E15" i="4"/>
  <c r="D18" i="8" s="1"/>
  <c r="E4" i="4"/>
  <c r="C113"/>
  <c r="E96"/>
  <c r="E73"/>
  <c r="C42"/>
  <c r="C14"/>
  <c r="C105"/>
  <c r="E57"/>
  <c r="E45"/>
  <c r="D48" i="8" s="1"/>
  <c r="C38" i="4"/>
  <c r="C31"/>
  <c r="C6"/>
  <c r="C115"/>
  <c r="C104"/>
  <c r="C98"/>
  <c r="E88"/>
  <c r="C67"/>
  <c r="C60"/>
  <c r="C52"/>
  <c r="E40"/>
  <c r="E20"/>
  <c r="E12"/>
  <c r="D15" i="8" s="1"/>
  <c r="E3" i="4"/>
  <c r="D6" i="8" s="1"/>
  <c r="C75" i="4"/>
  <c r="C55"/>
  <c r="C43"/>
  <c r="C15"/>
  <c r="C4"/>
  <c r="C96"/>
  <c r="C81"/>
  <c r="C73"/>
  <c r="E37"/>
  <c r="D40" i="8" s="1"/>
  <c r="E28" i="4"/>
  <c r="E18"/>
  <c r="C57"/>
  <c r="C45"/>
  <c r="E99"/>
  <c r="E62"/>
  <c r="D65" i="8" s="1"/>
  <c r="E56" i="4"/>
  <c r="C40"/>
  <c r="C20"/>
  <c r="C12"/>
  <c r="C3"/>
  <c r="E114"/>
  <c r="E59"/>
  <c r="E19"/>
  <c r="E81"/>
  <c r="D84" i="8" s="1"/>
  <c r="E71" i="4"/>
  <c r="E58"/>
  <c r="C37"/>
  <c r="C28"/>
  <c r="C18"/>
  <c r="E95"/>
  <c r="D98" i="8" s="1"/>
  <c r="E34" i="4"/>
  <c r="E23"/>
  <c r="C40" i="9" l="1"/>
  <c r="C40" i="8"/>
  <c r="C78" i="9"/>
  <c r="C78" i="8"/>
  <c r="C15" i="9"/>
  <c r="C15" i="8"/>
  <c r="C84" i="9"/>
  <c r="C84" i="8"/>
  <c r="C101"/>
  <c r="C101" i="9"/>
  <c r="C69" i="8"/>
  <c r="C69" i="9"/>
  <c r="C10" i="8"/>
  <c r="C10" i="9"/>
  <c r="C47"/>
  <c r="C47" i="8"/>
  <c r="C98" i="9"/>
  <c r="C98" i="8"/>
  <c r="G11" i="6"/>
  <c r="H11" s="1"/>
  <c r="G11" i="7"/>
  <c r="H11" s="1"/>
  <c r="G87"/>
  <c r="H87" s="1"/>
  <c r="G87" i="6"/>
  <c r="H87" s="1"/>
  <c r="G29" i="7"/>
  <c r="H29" s="1"/>
  <c r="G29" i="6"/>
  <c r="H29" s="1"/>
  <c r="G65"/>
  <c r="H65" s="1"/>
  <c r="G65" i="7"/>
  <c r="H65" s="1"/>
  <c r="G109" i="6"/>
  <c r="H109" s="1"/>
  <c r="G109" i="7"/>
  <c r="H109" s="1"/>
  <c r="C25" i="5"/>
  <c r="C97"/>
  <c r="C115"/>
  <c r="C21"/>
  <c r="G31" i="7"/>
  <c r="H31" s="1"/>
  <c r="G31" i="6"/>
  <c r="H31" s="1"/>
  <c r="G118"/>
  <c r="H118" s="1"/>
  <c r="G118" i="7"/>
  <c r="H118" s="1"/>
  <c r="G112" i="6"/>
  <c r="H112" s="1"/>
  <c r="G112" i="7"/>
  <c r="H112" s="1"/>
  <c r="G120"/>
  <c r="H120" s="1"/>
  <c r="G120" i="6"/>
  <c r="H120" s="1"/>
  <c r="G39" i="5"/>
  <c r="H39" s="1"/>
  <c r="G115"/>
  <c r="H115" s="1"/>
  <c r="G22"/>
  <c r="H22" s="1"/>
  <c r="G62"/>
  <c r="H62" s="1"/>
  <c r="C106"/>
  <c r="C77"/>
  <c r="G100"/>
  <c r="H100" s="1"/>
  <c r="G51" i="6"/>
  <c r="H51" s="1"/>
  <c r="G51" i="7"/>
  <c r="H51" s="1"/>
  <c r="G84"/>
  <c r="H84" s="1"/>
  <c r="G84" i="6"/>
  <c r="H84" s="1"/>
  <c r="G56" i="7"/>
  <c r="H56" s="1"/>
  <c r="G56" i="6"/>
  <c r="H56" s="1"/>
  <c r="G82" i="7"/>
  <c r="H82" s="1"/>
  <c r="G82" i="6"/>
  <c r="H82" s="1"/>
  <c r="C59" i="5"/>
  <c r="C35"/>
  <c r="C60"/>
  <c r="G83"/>
  <c r="H83" s="1"/>
  <c r="C17"/>
  <c r="C68"/>
  <c r="C42"/>
  <c r="G7" i="7"/>
  <c r="H7" s="1"/>
  <c r="G7" i="6"/>
  <c r="H7" s="1"/>
  <c r="H93" i="5"/>
  <c r="G90"/>
  <c r="H90" s="1"/>
  <c r="G119" i="7"/>
  <c r="H119" s="1"/>
  <c r="G119" i="6"/>
  <c r="H119" s="1"/>
  <c r="G72"/>
  <c r="H72" s="1"/>
  <c r="G72" i="7"/>
  <c r="H72" s="1"/>
  <c r="G59" i="5"/>
  <c r="H59" s="1"/>
  <c r="G17"/>
  <c r="H17" s="1"/>
  <c r="G61"/>
  <c r="H61" s="1"/>
  <c r="G42"/>
  <c r="H42" s="1"/>
  <c r="G64"/>
  <c r="C117"/>
  <c r="C14"/>
  <c r="C37"/>
  <c r="H31"/>
  <c r="H81"/>
  <c r="C48" i="8"/>
  <c r="C48" i="9"/>
  <c r="C46"/>
  <c r="C46" i="8"/>
  <c r="D91"/>
  <c r="C91"/>
  <c r="C91" i="9"/>
  <c r="C17" i="8"/>
  <c r="C17" i="9"/>
  <c r="C38"/>
  <c r="C38" i="8"/>
  <c r="G88" i="7"/>
  <c r="H88" s="1"/>
  <c r="G88" i="6"/>
  <c r="H88" s="1"/>
  <c r="G89" i="7"/>
  <c r="H89" s="1"/>
  <c r="G89" i="6"/>
  <c r="H89" s="1"/>
  <c r="C40" i="5"/>
  <c r="C16"/>
  <c r="C39"/>
  <c r="C57"/>
  <c r="C46"/>
  <c r="C85"/>
  <c r="G91" i="6"/>
  <c r="H91" s="1"/>
  <c r="G91" i="7"/>
  <c r="H91" s="1"/>
  <c r="G8" i="5"/>
  <c r="H8" s="1"/>
  <c r="G25"/>
  <c r="H25" s="1"/>
  <c r="G40"/>
  <c r="H40" s="1"/>
  <c r="G21"/>
  <c r="H21" s="1"/>
  <c r="G54"/>
  <c r="C18"/>
  <c r="G27" i="7"/>
  <c r="H27" s="1"/>
  <c r="G27" i="6"/>
  <c r="H27" s="1"/>
  <c r="G86" i="7"/>
  <c r="H86" s="1"/>
  <c r="G86" i="6"/>
  <c r="H86" s="1"/>
  <c r="G113"/>
  <c r="H113" s="1"/>
  <c r="G113" i="7"/>
  <c r="H113" s="1"/>
  <c r="C20" i="5"/>
  <c r="C45"/>
  <c r="C24"/>
  <c r="C64"/>
  <c r="G55" i="7"/>
  <c r="H55" s="1"/>
  <c r="G55" i="6"/>
  <c r="H55" s="1"/>
  <c r="G111"/>
  <c r="H111" s="1"/>
  <c r="G111" i="7"/>
  <c r="H111" s="1"/>
  <c r="G19" i="6"/>
  <c r="H19" s="1"/>
  <c r="G19" i="7"/>
  <c r="H19" s="1"/>
  <c r="G81" i="6"/>
  <c r="H81" s="1"/>
  <c r="G81" i="7"/>
  <c r="H81" s="1"/>
  <c r="G20" i="5"/>
  <c r="H20" s="1"/>
  <c r="G44"/>
  <c r="H44" s="1"/>
  <c r="G75"/>
  <c r="H75" s="1"/>
  <c r="G68"/>
  <c r="H68" s="1"/>
  <c r="G18"/>
  <c r="H18" s="1"/>
  <c r="C62"/>
  <c r="G101"/>
  <c r="H101" s="1"/>
  <c r="C6" i="8"/>
  <c r="C6" i="9"/>
  <c r="C18" i="8"/>
  <c r="C18" i="9"/>
  <c r="C19" i="8"/>
  <c r="C19" i="9"/>
  <c r="G102" i="6"/>
  <c r="H102" s="1"/>
  <c r="G102" i="7"/>
  <c r="H102" s="1"/>
  <c r="G10" i="6"/>
  <c r="H10" s="1"/>
  <c r="G10" i="7"/>
  <c r="H10" s="1"/>
  <c r="G74" i="6"/>
  <c r="H74" s="1"/>
  <c r="G74" i="7"/>
  <c r="H74" s="1"/>
  <c r="C33" i="5"/>
  <c r="C47"/>
  <c r="C6"/>
  <c r="G13" i="7"/>
  <c r="H13" s="1"/>
  <c r="G13" i="6"/>
  <c r="H13" s="1"/>
  <c r="G79" i="7"/>
  <c r="H79" s="1"/>
  <c r="G79" i="6"/>
  <c r="H79" s="1"/>
  <c r="G49" i="7"/>
  <c r="H49" s="1"/>
  <c r="G49" i="6"/>
  <c r="H49" s="1"/>
  <c r="G80" i="7"/>
  <c r="H80" s="1"/>
  <c r="G80" i="6"/>
  <c r="H80" s="1"/>
  <c r="G23"/>
  <c r="H23" s="1"/>
  <c r="G23" i="7"/>
  <c r="H23" s="1"/>
  <c r="G105" i="6"/>
  <c r="H105" s="1"/>
  <c r="G105" i="7"/>
  <c r="H105" s="1"/>
  <c r="G33" i="5"/>
  <c r="H33" s="1"/>
  <c r="G47"/>
  <c r="H47" s="1"/>
  <c r="G107"/>
  <c r="H107" s="1"/>
  <c r="G30"/>
  <c r="G73"/>
  <c r="H73" s="1"/>
  <c r="G116"/>
  <c r="H116" s="1"/>
  <c r="G14"/>
  <c r="H14" s="1"/>
  <c r="G37"/>
  <c r="H37" s="1"/>
  <c r="G69"/>
  <c r="H69" s="1"/>
  <c r="G117"/>
  <c r="H117" s="1"/>
  <c r="G43" i="6"/>
  <c r="H43" s="1"/>
  <c r="G43" i="7"/>
  <c r="H43" s="1"/>
  <c r="D76" i="5"/>
  <c r="G95" i="7"/>
  <c r="H95" s="1"/>
  <c r="G95" i="6"/>
  <c r="H95" s="1"/>
  <c r="G36" i="5"/>
  <c r="H36" s="1"/>
  <c r="C44"/>
  <c r="C75"/>
  <c r="C98"/>
  <c r="G28" i="7"/>
  <c r="H28" s="1"/>
  <c r="G28" i="6"/>
  <c r="H28" s="1"/>
  <c r="G53"/>
  <c r="H53" s="1"/>
  <c r="G53" i="7"/>
  <c r="H53" s="1"/>
  <c r="G26" i="6"/>
  <c r="H26" s="1"/>
  <c r="G26" i="7"/>
  <c r="H26" s="1"/>
  <c r="G103"/>
  <c r="H103" s="1"/>
  <c r="G103" i="6"/>
  <c r="H103" s="1"/>
  <c r="C36" i="5"/>
  <c r="G98"/>
  <c r="H98" s="1"/>
  <c r="G45"/>
  <c r="H45" s="1"/>
  <c r="G9"/>
  <c r="H9" s="1"/>
  <c r="G24"/>
  <c r="H24" s="1"/>
  <c r="G58"/>
  <c r="C5"/>
  <c r="C22"/>
  <c r="C54"/>
  <c r="H74"/>
  <c r="C70" i="9"/>
  <c r="C70" i="8"/>
  <c r="C45"/>
  <c r="C45" i="9"/>
  <c r="C65"/>
  <c r="C65" i="8"/>
  <c r="G32" i="7"/>
  <c r="H32" s="1"/>
  <c r="G32" i="6"/>
  <c r="H32" s="1"/>
  <c r="G52" i="7"/>
  <c r="H52" s="1"/>
  <c r="G52" i="6"/>
  <c r="H52" s="1"/>
  <c r="G110"/>
  <c r="H110" s="1"/>
  <c r="G110" i="7"/>
  <c r="H110" s="1"/>
  <c r="G50"/>
  <c r="H50" s="1"/>
  <c r="G50" i="6"/>
  <c r="H50" s="1"/>
  <c r="G78" i="7"/>
  <c r="H78" s="1"/>
  <c r="G78" i="6"/>
  <c r="H78" s="1"/>
  <c r="C8" i="5"/>
  <c r="C107"/>
  <c r="C30"/>
  <c r="C73"/>
  <c r="C116"/>
  <c r="C69"/>
  <c r="G70" i="7"/>
  <c r="H70" s="1"/>
  <c r="G70" i="6"/>
  <c r="H70" s="1"/>
  <c r="G66"/>
  <c r="H66" s="1"/>
  <c r="G66" i="7"/>
  <c r="H66" s="1"/>
  <c r="G92"/>
  <c r="H92" s="1"/>
  <c r="G92" i="6"/>
  <c r="H92" s="1"/>
  <c r="G67"/>
  <c r="H67" s="1"/>
  <c r="G67" i="7"/>
  <c r="H67" s="1"/>
  <c r="G48"/>
  <c r="H48" s="1"/>
  <c r="G48" i="6"/>
  <c r="H48" s="1"/>
  <c r="G97" i="5"/>
  <c r="H97" s="1"/>
  <c r="G16"/>
  <c r="H16" s="1"/>
  <c r="G6"/>
  <c r="H6" s="1"/>
  <c r="G57"/>
  <c r="H57" s="1"/>
  <c r="G5"/>
  <c r="H5" s="1"/>
  <c r="G46"/>
  <c r="H46" s="1"/>
  <c r="G85"/>
  <c r="H85" s="1"/>
  <c r="C100"/>
  <c r="C61"/>
  <c r="C9"/>
  <c r="C58"/>
  <c r="G104" i="7"/>
  <c r="H104" s="1"/>
  <c r="G104" i="6"/>
  <c r="H104" s="1"/>
  <c r="G41" i="7"/>
  <c r="H41" s="1"/>
  <c r="G41" i="6"/>
  <c r="H41" s="1"/>
  <c r="G93"/>
  <c r="G93" i="7"/>
  <c r="G106" i="5"/>
  <c r="H106" s="1"/>
  <c r="G15" i="6"/>
  <c r="H15" s="1"/>
  <c r="G15" i="7"/>
  <c r="H15" s="1"/>
  <c r="C76" i="6"/>
  <c r="D76" s="1"/>
  <c r="C76" i="7"/>
  <c r="D76" s="1"/>
  <c r="G71"/>
  <c r="H71" s="1"/>
  <c r="G71" i="6"/>
  <c r="H71" s="1"/>
  <c r="G99"/>
  <c r="H99" s="1"/>
  <c r="G99" i="7"/>
  <c r="H99" s="1"/>
  <c r="G12"/>
  <c r="H12" s="1"/>
  <c r="G12" i="6"/>
  <c r="H12" s="1"/>
  <c r="G63" i="7"/>
  <c r="H63" s="1"/>
  <c r="G63" i="6"/>
  <c r="H63" s="1"/>
  <c r="G114" i="7"/>
  <c r="H114" s="1"/>
  <c r="G114" i="6"/>
  <c r="H114" s="1"/>
  <c r="G35" i="5"/>
  <c r="H35" s="1"/>
  <c r="G60"/>
  <c r="H60" s="1"/>
  <c r="C83"/>
  <c r="G77"/>
  <c r="H77" s="1"/>
  <c r="C101"/>
  <c r="H7"/>
  <c r="E32" i="4"/>
  <c r="C22" i="6" l="1"/>
  <c r="D22" s="1"/>
  <c r="C22" i="7"/>
  <c r="D22" s="1"/>
  <c r="G59" i="6"/>
  <c r="H59" s="1"/>
  <c r="G59" i="7"/>
  <c r="H59" s="1"/>
  <c r="D101" i="5"/>
  <c r="G24" i="6"/>
  <c r="H24" s="1"/>
  <c r="G24" i="7"/>
  <c r="H24" s="1"/>
  <c r="G83"/>
  <c r="H83" s="1"/>
  <c r="G83" i="6"/>
  <c r="H83" s="1"/>
  <c r="H93" i="7"/>
  <c r="G90"/>
  <c r="D58" i="5"/>
  <c r="C54" i="7"/>
  <c r="D54" s="1"/>
  <c r="C54" i="6"/>
  <c r="D54" s="1"/>
  <c r="G58" i="7"/>
  <c r="H58" s="1"/>
  <c r="G58" i="6"/>
  <c r="H58" s="1"/>
  <c r="G9" i="7"/>
  <c r="H9" s="1"/>
  <c r="G9" i="6"/>
  <c r="H9" s="1"/>
  <c r="D83" i="5"/>
  <c r="C42" i="6"/>
  <c r="D42" s="1"/>
  <c r="C42" i="7"/>
  <c r="D42" s="1"/>
  <c r="C60" i="6"/>
  <c r="D60" s="1"/>
  <c r="C60" i="7"/>
  <c r="D60" s="1"/>
  <c r="D9" i="5"/>
  <c r="G22" i="6"/>
  <c r="H22" s="1"/>
  <c r="G22" i="7"/>
  <c r="H22" s="1"/>
  <c r="G73"/>
  <c r="H73" s="1"/>
  <c r="G73" i="6"/>
  <c r="H73" s="1"/>
  <c r="G47"/>
  <c r="H47" s="1"/>
  <c r="G47" i="7"/>
  <c r="H47" s="1"/>
  <c r="C115" i="6"/>
  <c r="D115" s="1"/>
  <c r="C115" i="7"/>
  <c r="D115" s="1"/>
  <c r="D30" i="5"/>
  <c r="C47" i="6"/>
  <c r="D47" s="1"/>
  <c r="C47" i="7"/>
  <c r="D47" s="1"/>
  <c r="G68"/>
  <c r="H68" s="1"/>
  <c r="G68" i="6"/>
  <c r="H68" s="1"/>
  <c r="G44" i="7"/>
  <c r="H44" s="1"/>
  <c r="G44" i="6"/>
  <c r="H44" s="1"/>
  <c r="D36" i="5"/>
  <c r="C100" i="6"/>
  <c r="D100" s="1"/>
  <c r="C100" i="7"/>
  <c r="D100" s="1"/>
  <c r="G54"/>
  <c r="H54" s="1"/>
  <c r="G54" i="6"/>
  <c r="C57" i="7"/>
  <c r="D57" s="1"/>
  <c r="C57" i="6"/>
  <c r="D57" s="1"/>
  <c r="C73" i="7"/>
  <c r="D73" s="1"/>
  <c r="C73" i="6"/>
  <c r="D73" s="1"/>
  <c r="C117" i="7"/>
  <c r="D117" s="1"/>
  <c r="C117" i="6"/>
  <c r="D117" s="1"/>
  <c r="G42"/>
  <c r="H42" s="1"/>
  <c r="G42" i="7"/>
  <c r="H42" s="1"/>
  <c r="G98"/>
  <c r="H98" s="1"/>
  <c r="G98" i="6"/>
  <c r="H98" s="1"/>
  <c r="C98"/>
  <c r="D98" s="1"/>
  <c r="C98" i="7"/>
  <c r="D98" s="1"/>
  <c r="G100"/>
  <c r="H100" s="1"/>
  <c r="G100" i="6"/>
  <c r="H100" s="1"/>
  <c r="G116"/>
  <c r="H116" s="1"/>
  <c r="G116" i="7"/>
  <c r="H116" s="1"/>
  <c r="C6" i="6"/>
  <c r="D6" s="1"/>
  <c r="C6" i="7"/>
  <c r="D6" s="1"/>
  <c r="D16" i="5"/>
  <c r="C62" i="6"/>
  <c r="D62" s="1"/>
  <c r="C62" i="7"/>
  <c r="D62" s="1"/>
  <c r="G106"/>
  <c r="H106" s="1"/>
  <c r="G106" i="6"/>
  <c r="H106" s="1"/>
  <c r="D68" i="5"/>
  <c r="D35"/>
  <c r="D77"/>
  <c r="G85" i="7"/>
  <c r="H85" s="1"/>
  <c r="G85" i="6"/>
  <c r="H85" s="1"/>
  <c r="G16"/>
  <c r="H16" s="1"/>
  <c r="G16" i="7"/>
  <c r="H16" s="1"/>
  <c r="G40" i="6"/>
  <c r="H40" s="1"/>
  <c r="G40" i="7"/>
  <c r="H40" s="1"/>
  <c r="C69" i="6"/>
  <c r="D69" s="1"/>
  <c r="C69" i="7"/>
  <c r="D69" s="1"/>
  <c r="D21" i="5"/>
  <c r="C39" i="7"/>
  <c r="D39" s="1"/>
  <c r="C39" i="6"/>
  <c r="D39" s="1"/>
  <c r="D25" i="5"/>
  <c r="H64"/>
  <c r="C17" i="6"/>
  <c r="D17" s="1"/>
  <c r="C17" i="7"/>
  <c r="D17" s="1"/>
  <c r="C59" i="6"/>
  <c r="D59" s="1"/>
  <c r="C59" i="7"/>
  <c r="D59" s="1"/>
  <c r="G117"/>
  <c r="H117" s="1"/>
  <c r="G117" i="6"/>
  <c r="H117" s="1"/>
  <c r="D100" i="5"/>
  <c r="G62" i="6"/>
  <c r="H62" s="1"/>
  <c r="G62" i="7"/>
  <c r="H62" s="1"/>
  <c r="D116" i="5"/>
  <c r="D8"/>
  <c r="D22"/>
  <c r="C101" i="7"/>
  <c r="D101" s="1"/>
  <c r="C101" i="6"/>
  <c r="D101" s="1"/>
  <c r="C24"/>
  <c r="D24" s="1"/>
  <c r="C24" i="7"/>
  <c r="D24" s="1"/>
  <c r="D98" i="5"/>
  <c r="D44"/>
  <c r="C9" i="6"/>
  <c r="D9" s="1"/>
  <c r="C9" i="7"/>
  <c r="D9" s="1"/>
  <c r="G57"/>
  <c r="H57" s="1"/>
  <c r="G57" i="6"/>
  <c r="H57" s="1"/>
  <c r="C85"/>
  <c r="D85" s="1"/>
  <c r="C85" i="7"/>
  <c r="D85" s="1"/>
  <c r="C107" i="6"/>
  <c r="D107" s="1"/>
  <c r="C107" i="7"/>
  <c r="D107" s="1"/>
  <c r="D33" i="5"/>
  <c r="D62"/>
  <c r="C14" i="6"/>
  <c r="D14" s="1"/>
  <c r="C14" i="7"/>
  <c r="D14" s="1"/>
  <c r="D64" i="5"/>
  <c r="D45"/>
  <c r="D20"/>
  <c r="C106" i="6"/>
  <c r="D106" s="1"/>
  <c r="C106" i="7"/>
  <c r="D106" s="1"/>
  <c r="G14"/>
  <c r="H14" s="1"/>
  <c r="G14" i="6"/>
  <c r="H14" s="1"/>
  <c r="G39"/>
  <c r="H39" s="1"/>
  <c r="G39" i="7"/>
  <c r="H39" s="1"/>
  <c r="D85" i="5"/>
  <c r="D57"/>
  <c r="D39"/>
  <c r="C25" i="6"/>
  <c r="D25" s="1"/>
  <c r="C25" i="7"/>
  <c r="D25" s="1"/>
  <c r="D14" i="5"/>
  <c r="G18" i="7"/>
  <c r="H18" s="1"/>
  <c r="G18" i="6"/>
  <c r="H18" s="1"/>
  <c r="C83" i="7"/>
  <c r="D83" s="1"/>
  <c r="C83" i="6"/>
  <c r="D83" s="1"/>
  <c r="G35"/>
  <c r="H35" s="1"/>
  <c r="G35" i="7"/>
  <c r="H35" s="1"/>
  <c r="G46"/>
  <c r="H46" s="1"/>
  <c r="G46" i="6"/>
  <c r="H46" s="1"/>
  <c r="G5" i="7"/>
  <c r="H5" s="1"/>
  <c r="G5" i="6"/>
  <c r="H5" s="1"/>
  <c r="D97" i="5"/>
  <c r="C5" i="7"/>
  <c r="D5" s="1"/>
  <c r="C5" i="6"/>
  <c r="D5" s="1"/>
  <c r="C68" i="7"/>
  <c r="D68" s="1"/>
  <c r="C68" i="6"/>
  <c r="D68" s="1"/>
  <c r="C35" i="7"/>
  <c r="D35" s="1"/>
  <c r="C35" i="6"/>
  <c r="D35" s="1"/>
  <c r="G90"/>
  <c r="H93"/>
  <c r="D61" i="5"/>
  <c r="G30" i="6"/>
  <c r="H30" s="1"/>
  <c r="G30" i="7"/>
  <c r="H30" s="1"/>
  <c r="G33"/>
  <c r="H33" s="1"/>
  <c r="G33" i="6"/>
  <c r="H33" s="1"/>
  <c r="C21"/>
  <c r="D21" s="1"/>
  <c r="C21" i="7"/>
  <c r="D21" s="1"/>
  <c r="D107" i="5"/>
  <c r="D54"/>
  <c r="G75" i="7"/>
  <c r="H75" s="1"/>
  <c r="G75" i="6"/>
  <c r="H75" s="1"/>
  <c r="C45"/>
  <c r="D45" s="1"/>
  <c r="C45" i="7"/>
  <c r="D45" s="1"/>
  <c r="C58"/>
  <c r="D58" s="1"/>
  <c r="C58" i="6"/>
  <c r="D58" s="1"/>
  <c r="G8" i="7"/>
  <c r="H8" s="1"/>
  <c r="G8" i="6"/>
  <c r="H8" s="1"/>
  <c r="C30"/>
  <c r="D30" s="1"/>
  <c r="C30" i="7"/>
  <c r="D30" s="1"/>
  <c r="D47" i="5"/>
  <c r="C8" i="6"/>
  <c r="D8" s="1"/>
  <c r="C8" i="7"/>
  <c r="D8" s="1"/>
  <c r="G34" i="5"/>
  <c r="H34" s="1"/>
  <c r="G64" i="6"/>
  <c r="H64" s="1"/>
  <c r="G64" i="7"/>
  <c r="H64" s="1"/>
  <c r="G45"/>
  <c r="H45" s="1"/>
  <c r="G45" i="6"/>
  <c r="H45" s="1"/>
  <c r="C75" i="7"/>
  <c r="D75" s="1"/>
  <c r="C75" i="6"/>
  <c r="D75" s="1"/>
  <c r="D18" i="5"/>
  <c r="C97" i="6"/>
  <c r="D97" s="1"/>
  <c r="C97" i="7"/>
  <c r="D97" s="1"/>
  <c r="G101"/>
  <c r="H101" s="1"/>
  <c r="G101" i="6"/>
  <c r="H101" s="1"/>
  <c r="D60" i="5"/>
  <c r="D59"/>
  <c r="C18" i="7"/>
  <c r="D18" s="1"/>
  <c r="C18" i="6"/>
  <c r="D18" s="1"/>
  <c r="D106" i="5"/>
  <c r="G97" i="6"/>
  <c r="H97" s="1"/>
  <c r="G97" i="7"/>
  <c r="H97" s="1"/>
  <c r="G25" i="6"/>
  <c r="H25" s="1"/>
  <c r="G25" i="7"/>
  <c r="H25" s="1"/>
  <c r="C40"/>
  <c r="D40" s="1"/>
  <c r="C40" i="6"/>
  <c r="D40" s="1"/>
  <c r="H54" i="5"/>
  <c r="G61" i="6"/>
  <c r="H61" s="1"/>
  <c r="G61" i="7"/>
  <c r="H61" s="1"/>
  <c r="G17"/>
  <c r="H17" s="1"/>
  <c r="G17" i="6"/>
  <c r="H17" s="1"/>
  <c r="D69" i="5"/>
  <c r="D73"/>
  <c r="C33" i="6"/>
  <c r="D33" s="1"/>
  <c r="C33" i="7"/>
  <c r="D33" s="1"/>
  <c r="D5" i="5"/>
  <c r="G20" i="6"/>
  <c r="H20" s="1"/>
  <c r="G20" i="7"/>
  <c r="H20" s="1"/>
  <c r="C64" i="6"/>
  <c r="D64" s="1"/>
  <c r="C64" i="7"/>
  <c r="D64" s="1"/>
  <c r="D75" i="5"/>
  <c r="C20" i="6"/>
  <c r="D20" s="1"/>
  <c r="C20" i="7"/>
  <c r="D20" s="1"/>
  <c r="C61" i="6"/>
  <c r="D61" s="1"/>
  <c r="C61" i="7"/>
  <c r="D61" s="1"/>
  <c r="G6" i="6"/>
  <c r="H6" s="1"/>
  <c r="G6" i="7"/>
  <c r="H6" s="1"/>
  <c r="C46"/>
  <c r="D46" s="1"/>
  <c r="C46" i="6"/>
  <c r="D46" s="1"/>
  <c r="D6" i="5"/>
  <c r="C37" i="6"/>
  <c r="D37" s="1"/>
  <c r="C37" i="7"/>
  <c r="D37" s="1"/>
  <c r="C36"/>
  <c r="D36" s="1"/>
  <c r="C36" i="6"/>
  <c r="D36" s="1"/>
  <c r="D24" i="5"/>
  <c r="C44" i="6"/>
  <c r="D44" s="1"/>
  <c r="C44" i="7"/>
  <c r="D44" s="1"/>
  <c r="G36" i="6"/>
  <c r="H36" s="1"/>
  <c r="G36" i="7"/>
  <c r="H36" s="1"/>
  <c r="C77" i="6"/>
  <c r="D77" s="1"/>
  <c r="C77" i="7"/>
  <c r="D77" s="1"/>
  <c r="G69" i="6"/>
  <c r="H69" s="1"/>
  <c r="G69" i="7"/>
  <c r="H69" s="1"/>
  <c r="G37"/>
  <c r="H37" s="1"/>
  <c r="G37" i="6"/>
  <c r="H37" s="1"/>
  <c r="G115" i="7"/>
  <c r="H115" s="1"/>
  <c r="G115" i="6"/>
  <c r="H115" s="1"/>
  <c r="G107"/>
  <c r="H107" s="1"/>
  <c r="G107" i="7"/>
  <c r="H107" s="1"/>
  <c r="D46" i="5"/>
  <c r="D40"/>
  <c r="D37"/>
  <c r="D117"/>
  <c r="G77" i="6"/>
  <c r="H77" s="1"/>
  <c r="G77" i="7"/>
  <c r="H77" s="1"/>
  <c r="G60"/>
  <c r="H60" s="1"/>
  <c r="G60" i="6"/>
  <c r="H60" s="1"/>
  <c r="D42" i="5"/>
  <c r="D17"/>
  <c r="G21" i="6"/>
  <c r="H21" s="1"/>
  <c r="G21" i="7"/>
  <c r="H21" s="1"/>
  <c r="C116" i="6"/>
  <c r="D116" s="1"/>
  <c r="C116" i="7"/>
  <c r="D116" s="1"/>
  <c r="D115" i="5"/>
  <c r="C16" i="7"/>
  <c r="D16" s="1"/>
  <c r="C16" i="6"/>
  <c r="D16" s="1"/>
  <c r="H58" i="5"/>
  <c r="H30"/>
  <c r="F55" i="8" l="1"/>
  <c r="H54" i="6"/>
  <c r="G34"/>
  <c r="H34" s="1"/>
  <c r="G34" i="7"/>
  <c r="H34" s="1"/>
  <c r="E34" i="5" l="1"/>
  <c r="F34" l="1"/>
  <c r="E35" i="8"/>
  <c r="E34" i="6"/>
  <c r="E34" i="7"/>
  <c r="F34" s="1"/>
  <c r="F34" i="6" l="1"/>
  <c r="F35" i="8"/>
  <c r="D82" i="4" l="1"/>
  <c r="C85" i="8" l="1"/>
  <c r="C85" i="9"/>
  <c r="D40" i="4" l="1"/>
  <c r="D118"/>
  <c r="D38"/>
  <c r="D99"/>
  <c r="D36"/>
  <c r="D68"/>
  <c r="D107"/>
  <c r="D41"/>
  <c r="D100"/>
  <c r="D39"/>
  <c r="D84"/>
  <c r="D26"/>
  <c r="D22"/>
  <c r="D111"/>
  <c r="D23"/>
  <c r="D53"/>
  <c r="D60"/>
  <c r="D31"/>
  <c r="D114"/>
  <c r="D93"/>
  <c r="D115"/>
  <c r="D110"/>
  <c r="D18"/>
  <c r="D97"/>
  <c r="D71"/>
  <c r="D10"/>
  <c r="D4"/>
  <c r="D34"/>
  <c r="D101"/>
  <c r="D102"/>
  <c r="D20"/>
  <c r="D109"/>
  <c r="D17"/>
  <c r="D72"/>
  <c r="D69"/>
  <c r="D108"/>
  <c r="D85"/>
  <c r="D96"/>
  <c r="D79"/>
  <c r="D6"/>
  <c r="D83"/>
  <c r="D5"/>
  <c r="D70"/>
  <c r="D25"/>
  <c r="D54"/>
  <c r="D61"/>
  <c r="D74"/>
  <c r="D30"/>
  <c r="D50"/>
  <c r="D8"/>
  <c r="D52"/>
  <c r="D9"/>
  <c r="D58"/>
  <c r="D76"/>
  <c r="D117"/>
  <c r="E84" i="5"/>
  <c r="C120" i="8" l="1"/>
  <c r="D120"/>
  <c r="C120" i="9"/>
  <c r="C33" i="8"/>
  <c r="D33"/>
  <c r="C33" i="9"/>
  <c r="C73" i="8"/>
  <c r="D73"/>
  <c r="C73" i="9"/>
  <c r="C9" i="8"/>
  <c r="D9"/>
  <c r="C9" i="9"/>
  <c r="C99" i="8"/>
  <c r="D99"/>
  <c r="C99" i="9"/>
  <c r="D88" i="8"/>
  <c r="C88"/>
  <c r="C88" i="9"/>
  <c r="C72" i="8"/>
  <c r="D72"/>
  <c r="C72" i="9"/>
  <c r="C20" i="8"/>
  <c r="D20"/>
  <c r="C20" i="9"/>
  <c r="D23" i="8"/>
  <c r="C23"/>
  <c r="C23" i="9"/>
  <c r="D105" i="8"/>
  <c r="C105"/>
  <c r="C105" i="9"/>
  <c r="D37" i="8"/>
  <c r="C37" i="9"/>
  <c r="C37" i="8"/>
  <c r="C13"/>
  <c r="D13"/>
  <c r="C13" i="9"/>
  <c r="C74" i="8"/>
  <c r="D74"/>
  <c r="C74" i="9"/>
  <c r="D32" i="4"/>
  <c r="D33"/>
  <c r="D113" i="8"/>
  <c r="C113"/>
  <c r="C113" i="9"/>
  <c r="D96" i="8"/>
  <c r="C96"/>
  <c r="C96" i="9"/>
  <c r="C117" i="8"/>
  <c r="D117"/>
  <c r="C117" i="9"/>
  <c r="C63" i="8"/>
  <c r="D63"/>
  <c r="C63" i="9"/>
  <c r="C56" i="8"/>
  <c r="D56"/>
  <c r="C56" i="9"/>
  <c r="C114" i="8"/>
  <c r="D114"/>
  <c r="C114" i="9"/>
  <c r="C87" i="8"/>
  <c r="D87"/>
  <c r="C87" i="9"/>
  <c r="C103" i="8"/>
  <c r="D103"/>
  <c r="C103" i="9"/>
  <c r="D44" i="8"/>
  <c r="C44"/>
  <c r="C44" i="9"/>
  <c r="C71" i="8"/>
  <c r="D71"/>
  <c r="C71" i="9"/>
  <c r="C102"/>
  <c r="D102" i="8"/>
  <c r="C102"/>
  <c r="C121"/>
  <c r="D121"/>
  <c r="C121" i="9"/>
  <c r="D43" i="8"/>
  <c r="C43"/>
  <c r="C43" i="9"/>
  <c r="C64" i="8"/>
  <c r="D64"/>
  <c r="C64" i="9"/>
  <c r="D112" i="4"/>
  <c r="E94" i="5"/>
  <c r="E92"/>
  <c r="E83"/>
  <c r="E89"/>
  <c r="F84"/>
  <c r="E85" i="8"/>
  <c r="C12"/>
  <c r="D12"/>
  <c r="C12" i="9"/>
  <c r="D11" i="8"/>
  <c r="C11"/>
  <c r="C11" i="9"/>
  <c r="D57" i="8"/>
  <c r="C57"/>
  <c r="C57" i="9"/>
  <c r="D79" i="8"/>
  <c r="C79"/>
  <c r="C79" i="9"/>
  <c r="C55" i="8"/>
  <c r="D55"/>
  <c r="C55" i="9"/>
  <c r="C28" i="8"/>
  <c r="D28"/>
  <c r="C28" i="9"/>
  <c r="D8" i="8"/>
  <c r="C8"/>
  <c r="C8" i="9"/>
  <c r="D86" i="8"/>
  <c r="C86"/>
  <c r="C86" i="9"/>
  <c r="D82" i="8"/>
  <c r="C82"/>
  <c r="C82" i="9"/>
  <c r="C111" i="8"/>
  <c r="D111"/>
  <c r="C111" i="9"/>
  <c r="C75" i="8"/>
  <c r="D75"/>
  <c r="C75" i="9"/>
  <c r="D55" i="4"/>
  <c r="C112" i="8"/>
  <c r="D112"/>
  <c r="C112" i="9"/>
  <c r="E45" i="5"/>
  <c r="D104" i="8"/>
  <c r="C104"/>
  <c r="C104" i="9"/>
  <c r="C7" i="8"/>
  <c r="D7"/>
  <c r="C7" i="9"/>
  <c r="E29" i="5"/>
  <c r="C100" i="8"/>
  <c r="D100"/>
  <c r="C100" i="9"/>
  <c r="D21" i="8"/>
  <c r="C21"/>
  <c r="C21" i="9"/>
  <c r="C118" i="8"/>
  <c r="D118"/>
  <c r="C118" i="9"/>
  <c r="C34" i="8"/>
  <c r="D34"/>
  <c r="C34" i="9"/>
  <c r="D26" i="8"/>
  <c r="C26"/>
  <c r="C26" i="9"/>
  <c r="D25" i="8"/>
  <c r="C25"/>
  <c r="C25" i="9"/>
  <c r="C29" i="8"/>
  <c r="D29"/>
  <c r="C29" i="9"/>
  <c r="C42" i="8"/>
  <c r="D42"/>
  <c r="C42" i="9"/>
  <c r="C110" i="8"/>
  <c r="D110"/>
  <c r="C110" i="9"/>
  <c r="D39" i="8"/>
  <c r="C39"/>
  <c r="C39" i="9"/>
  <c r="E15" i="5"/>
  <c r="D41" i="8"/>
  <c r="C41"/>
  <c r="C41" i="9"/>
  <c r="D57" i="4"/>
  <c r="D77" i="8"/>
  <c r="C77"/>
  <c r="C77" i="9"/>
  <c r="D61" i="8"/>
  <c r="C61"/>
  <c r="C61" i="9"/>
  <c r="D53" i="8"/>
  <c r="C53"/>
  <c r="C53" i="9"/>
  <c r="E79" i="5"/>
  <c r="E91"/>
  <c r="E93"/>
  <c r="E46"/>
  <c r="E5"/>
  <c r="E84" i="6"/>
  <c r="E84" i="7"/>
  <c r="F84" s="1"/>
  <c r="E96" i="5"/>
  <c r="D59" i="4"/>
  <c r="E69" i="5"/>
  <c r="E68"/>
  <c r="D113" i="4"/>
  <c r="D56"/>
  <c r="D64"/>
  <c r="D47"/>
  <c r="D48"/>
  <c r="D49"/>
  <c r="D104"/>
  <c r="D116"/>
  <c r="D105"/>
  <c r="D11"/>
  <c r="D80"/>
  <c r="D65"/>
  <c r="D51"/>
  <c r="D28"/>
  <c r="D46"/>
  <c r="D29"/>
  <c r="D24"/>
  <c r="D19"/>
  <c r="D73"/>
  <c r="C119" i="8" l="1"/>
  <c r="D119"/>
  <c r="C119" i="9"/>
  <c r="E40" i="5"/>
  <c r="E38" i="7"/>
  <c r="F38" s="1"/>
  <c r="D22" i="8"/>
  <c r="C22"/>
  <c r="C22" i="9"/>
  <c r="C68" i="8"/>
  <c r="D68"/>
  <c r="C68" i="9"/>
  <c r="D108" i="8"/>
  <c r="C108"/>
  <c r="C108" i="9"/>
  <c r="C116" i="8"/>
  <c r="D116"/>
  <c r="C116" i="9"/>
  <c r="F68" i="5"/>
  <c r="E69" i="8"/>
  <c r="E109" i="5"/>
  <c r="E20"/>
  <c r="E45" i="6"/>
  <c r="E45" i="7"/>
  <c r="F45" s="1"/>
  <c r="E111" i="5"/>
  <c r="E110"/>
  <c r="E17"/>
  <c r="F5"/>
  <c r="E6" i="8"/>
  <c r="E75" i="5"/>
  <c r="E90"/>
  <c r="F93"/>
  <c r="E94" i="8"/>
  <c r="F79" i="5"/>
  <c r="E80" i="8"/>
  <c r="E31" i="5"/>
  <c r="F15"/>
  <c r="E16" i="8"/>
  <c r="E96" i="7"/>
  <c r="F96" s="1"/>
  <c r="E96" i="6"/>
  <c r="E46" i="7"/>
  <c r="F46" s="1"/>
  <c r="E46" i="6"/>
  <c r="E48" i="5"/>
  <c r="E9"/>
  <c r="E86"/>
  <c r="E95"/>
  <c r="E12"/>
  <c r="E18"/>
  <c r="F89"/>
  <c r="E90" i="8"/>
  <c r="E87" i="5"/>
  <c r="E100"/>
  <c r="F83"/>
  <c r="E84" i="8"/>
  <c r="E63" i="5"/>
  <c r="E11"/>
  <c r="E53"/>
  <c r="E82"/>
  <c r="E89" i="7"/>
  <c r="F89" s="1"/>
  <c r="E89" i="6"/>
  <c r="E106" i="5"/>
  <c r="D54" i="8"/>
  <c r="C54"/>
  <c r="C54" i="9"/>
  <c r="C14" i="8"/>
  <c r="D14"/>
  <c r="C14" i="9"/>
  <c r="C52" i="8"/>
  <c r="D52"/>
  <c r="C52" i="9"/>
  <c r="D50" i="8"/>
  <c r="C50"/>
  <c r="C50" i="9"/>
  <c r="C59" i="8"/>
  <c r="D59"/>
  <c r="C59" i="9"/>
  <c r="E15" i="7"/>
  <c r="F15" s="1"/>
  <c r="E15" i="6"/>
  <c r="E41" i="5"/>
  <c r="E24"/>
  <c r="F69"/>
  <c r="E70" i="8"/>
  <c r="E117" i="5"/>
  <c r="E99"/>
  <c r="E103"/>
  <c r="E74"/>
  <c r="E80"/>
  <c r="E85"/>
  <c r="E7"/>
  <c r="F84" i="6"/>
  <c r="F85" i="8"/>
  <c r="E79" i="6"/>
  <c r="E79" i="7"/>
  <c r="F79" s="1"/>
  <c r="E52" i="5"/>
  <c r="E60"/>
  <c r="F91"/>
  <c r="E92" i="8"/>
  <c r="E30" i="5"/>
  <c r="E13"/>
  <c r="E50"/>
  <c r="E68" i="6"/>
  <c r="E68" i="7"/>
  <c r="F68" s="1"/>
  <c r="E69" i="6"/>
  <c r="E69" i="7"/>
  <c r="F69" s="1"/>
  <c r="E83" i="6"/>
  <c r="E83" i="7"/>
  <c r="F83" s="1"/>
  <c r="E42" i="5"/>
  <c r="E101"/>
  <c r="E70"/>
  <c r="E47"/>
  <c r="E55"/>
  <c r="E112"/>
  <c r="E36"/>
  <c r="E104"/>
  <c r="E71"/>
  <c r="E72"/>
  <c r="F92"/>
  <c r="E93" i="8"/>
  <c r="E76" i="5"/>
  <c r="E10"/>
  <c r="C115" i="8"/>
  <c r="D115"/>
  <c r="C115" i="9"/>
  <c r="E67" i="5"/>
  <c r="E118"/>
  <c r="C35" i="8"/>
  <c r="D35"/>
  <c r="C35" i="9"/>
  <c r="E94" i="7"/>
  <c r="F94" s="1"/>
  <c r="E94" i="6"/>
  <c r="C27" i="8"/>
  <c r="D27"/>
  <c r="C27" i="9"/>
  <c r="C76" i="8"/>
  <c r="D76"/>
  <c r="C76" i="9"/>
  <c r="E33" i="5"/>
  <c r="E6"/>
  <c r="F96"/>
  <c r="E97" i="8"/>
  <c r="E14" i="5"/>
  <c r="E88"/>
  <c r="F46"/>
  <c r="E47" i="8"/>
  <c r="E66" i="5"/>
  <c r="E5" i="6"/>
  <c r="E5" i="7"/>
  <c r="F5" s="1"/>
  <c r="E21" i="5"/>
  <c r="C60" i="8"/>
  <c r="D60"/>
  <c r="C60" i="9"/>
  <c r="D58" i="8"/>
  <c r="C58"/>
  <c r="C58" i="9"/>
  <c r="E92" i="6"/>
  <c r="E92" i="7"/>
  <c r="F92" s="1"/>
  <c r="E51" i="5"/>
  <c r="E102"/>
  <c r="E116"/>
  <c r="E73"/>
  <c r="E22"/>
  <c r="E98"/>
  <c r="E39"/>
  <c r="E56"/>
  <c r="E23"/>
  <c r="F94"/>
  <c r="E95" i="8"/>
  <c r="D36"/>
  <c r="C36"/>
  <c r="C36" i="9"/>
  <c r="C49" i="8"/>
  <c r="D49"/>
  <c r="C49" i="9"/>
  <c r="C32" i="8"/>
  <c r="D32"/>
  <c r="C32" i="9"/>
  <c r="D31" i="8"/>
  <c r="C31"/>
  <c r="C31" i="9"/>
  <c r="D83" i="8"/>
  <c r="C83"/>
  <c r="C83" i="9"/>
  <c r="C107" i="8"/>
  <c r="D107"/>
  <c r="C107" i="9"/>
  <c r="C51" i="8"/>
  <c r="D51"/>
  <c r="C51" i="9"/>
  <c r="D67" i="8"/>
  <c r="C67"/>
  <c r="C67" i="9"/>
  <c r="E16" i="5"/>
  <c r="E38"/>
  <c r="E65"/>
  <c r="E28"/>
  <c r="E25"/>
  <c r="C62" i="8"/>
  <c r="D62"/>
  <c r="C62" i="9"/>
  <c r="E29" i="7"/>
  <c r="F29" s="1"/>
  <c r="E29" i="6"/>
  <c r="E37" i="5"/>
  <c r="E81"/>
  <c r="E77"/>
  <c r="E27"/>
  <c r="E93" i="7"/>
  <c r="E93" i="6"/>
  <c r="E91"/>
  <c r="E91" i="7"/>
  <c r="F91" s="1"/>
  <c r="E54" i="5"/>
  <c r="E78"/>
  <c r="E105"/>
  <c r="E107"/>
  <c r="F29"/>
  <c r="E30" i="8"/>
  <c r="F45" i="5"/>
  <c r="E46" i="8"/>
  <c r="E26" i="5"/>
  <c r="E58"/>
  <c r="E97"/>
  <c r="E120"/>
  <c r="E43"/>
  <c r="E113"/>
  <c r="E62"/>
  <c r="E35"/>
  <c r="E19"/>
  <c r="E8"/>
  <c r="E44"/>
  <c r="E64"/>
  <c r="E32"/>
  <c r="E119"/>
  <c r="E115"/>
  <c r="E49"/>
  <c r="F32" l="1"/>
  <c r="E33" i="8"/>
  <c r="F35" i="5"/>
  <c r="E36" i="8"/>
  <c r="F62" i="5"/>
  <c r="E63" i="8"/>
  <c r="E86" i="6"/>
  <c r="E86" i="7"/>
  <c r="F86" s="1"/>
  <c r="E9"/>
  <c r="F9" s="1"/>
  <c r="E9" i="6"/>
  <c r="F107" i="5"/>
  <c r="E108" i="8"/>
  <c r="E75" i="6"/>
  <c r="E75" i="7"/>
  <c r="F75" s="1"/>
  <c r="F54" i="5"/>
  <c r="E55" i="8"/>
  <c r="F93" i="7"/>
  <c r="E90"/>
  <c r="E17" i="6"/>
  <c r="E17" i="7"/>
  <c r="F17" s="1"/>
  <c r="F81" i="5"/>
  <c r="E82" i="8"/>
  <c r="E40" i="7"/>
  <c r="F40" s="1"/>
  <c r="E40" i="6"/>
  <c r="E49"/>
  <c r="E49" i="7"/>
  <c r="F49" s="1"/>
  <c r="E67"/>
  <c r="F67" s="1"/>
  <c r="E67" i="6"/>
  <c r="E76"/>
  <c r="E76" i="7"/>
  <c r="F76" s="1"/>
  <c r="F73" i="5"/>
  <c r="E74" i="8"/>
  <c r="E47" i="7"/>
  <c r="F47" s="1"/>
  <c r="E47" i="6"/>
  <c r="F21" i="5"/>
  <c r="E22" i="8"/>
  <c r="E60" i="7"/>
  <c r="F60" s="1"/>
  <c r="E60" i="6"/>
  <c r="F88" i="5"/>
  <c r="E89" i="8"/>
  <c r="E7" i="6"/>
  <c r="E7" i="7"/>
  <c r="F7" s="1"/>
  <c r="E80"/>
  <c r="F80" s="1"/>
  <c r="E80" i="6"/>
  <c r="F6" i="5"/>
  <c r="E7" i="8"/>
  <c r="E28" i="6"/>
  <c r="E28" i="7"/>
  <c r="F28" s="1"/>
  <c r="F76" i="5"/>
  <c r="E77" i="8"/>
  <c r="E56" i="6"/>
  <c r="E56" i="7"/>
  <c r="F56" s="1"/>
  <c r="E22"/>
  <c r="F22" s="1"/>
  <c r="E22" i="6"/>
  <c r="E102" i="7"/>
  <c r="F102" s="1"/>
  <c r="E102" i="6"/>
  <c r="F101" i="5"/>
  <c r="E102" i="8"/>
  <c r="F13" i="5"/>
  <c r="E14" i="8"/>
  <c r="E21" i="6"/>
  <c r="E21" i="7"/>
  <c r="F21" s="1"/>
  <c r="E66" i="6"/>
  <c r="E66" i="7"/>
  <c r="F66" s="1"/>
  <c r="E14" i="6"/>
  <c r="E14" i="7"/>
  <c r="F14" s="1"/>
  <c r="F85" i="5"/>
  <c r="E86" i="8"/>
  <c r="F74" i="5"/>
  <c r="E75" i="8"/>
  <c r="E6" i="7"/>
  <c r="F6" s="1"/>
  <c r="E6" i="6"/>
  <c r="F117" i="5"/>
  <c r="E118" i="8"/>
  <c r="F24" i="5"/>
  <c r="E25" i="8"/>
  <c r="E109" i="7"/>
  <c r="F109" s="1"/>
  <c r="E109" i="6"/>
  <c r="F106" i="5"/>
  <c r="E107" i="8"/>
  <c r="F53" i="5"/>
  <c r="E54" i="8"/>
  <c r="F11" i="5"/>
  <c r="E12" i="8"/>
  <c r="F63" i="5"/>
  <c r="E64" i="8"/>
  <c r="E44" i="6"/>
  <c r="E44" i="7"/>
  <c r="F44" s="1"/>
  <c r="F100" i="5"/>
  <c r="E101" i="8"/>
  <c r="F12" i="5"/>
  <c r="E13" i="8"/>
  <c r="F95" i="5"/>
  <c r="E96" i="8"/>
  <c r="E113" i="7"/>
  <c r="F113" s="1"/>
  <c r="E113" i="6"/>
  <c r="E120" i="7"/>
  <c r="F120" s="1"/>
  <c r="E120" i="6"/>
  <c r="F54"/>
  <c r="F54" i="7"/>
  <c r="E27"/>
  <c r="F27" s="1"/>
  <c r="E27" i="6"/>
  <c r="E77" i="7"/>
  <c r="F77" s="1"/>
  <c r="E77" i="6"/>
  <c r="F20" i="5"/>
  <c r="E21" i="8"/>
  <c r="F40" i="5"/>
  <c r="E41" i="8"/>
  <c r="F119" i="5"/>
  <c r="E120" i="8"/>
  <c r="F97" i="5"/>
  <c r="E98" i="8"/>
  <c r="F26" i="5"/>
  <c r="E27" i="8"/>
  <c r="F105" i="5"/>
  <c r="E106" i="8"/>
  <c r="E90" i="6"/>
  <c r="F91" i="8" s="1"/>
  <c r="F94"/>
  <c r="F93" i="6"/>
  <c r="E111"/>
  <c r="E111" i="7"/>
  <c r="F111" s="1"/>
  <c r="F30" i="8"/>
  <c r="F29" i="6"/>
  <c r="F28" i="5"/>
  <c r="E29" i="8"/>
  <c r="E25" i="7"/>
  <c r="F25" s="1"/>
  <c r="E25" i="6"/>
  <c r="E10" i="7"/>
  <c r="F10" s="1"/>
  <c r="E10" i="6"/>
  <c r="F23" i="5"/>
  <c r="E24" i="8"/>
  <c r="F22" i="5"/>
  <c r="E23" i="8"/>
  <c r="E36" i="6"/>
  <c r="E36" i="7"/>
  <c r="F36" s="1"/>
  <c r="E55"/>
  <c r="F55" s="1"/>
  <c r="E55" i="6"/>
  <c r="F102" i="5"/>
  <c r="E103" i="8"/>
  <c r="E101" i="7"/>
  <c r="F101" s="1"/>
  <c r="E101" i="6"/>
  <c r="F51" i="5"/>
  <c r="E52" i="8"/>
  <c r="E58" i="6"/>
  <c r="E58" i="7"/>
  <c r="F58" s="1"/>
  <c r="F6" i="8"/>
  <c r="F5" i="6"/>
  <c r="E74"/>
  <c r="E74" i="7"/>
  <c r="F74" s="1"/>
  <c r="F33" i="5"/>
  <c r="E34" i="8"/>
  <c r="F118" i="5"/>
  <c r="E119" i="8"/>
  <c r="F10" i="5"/>
  <c r="E11" i="8"/>
  <c r="E39" i="6"/>
  <c r="E39" i="7"/>
  <c r="F39" s="1"/>
  <c r="F71" i="5"/>
  <c r="E72" i="8"/>
  <c r="F70" i="5"/>
  <c r="E71" i="8"/>
  <c r="F83" i="6"/>
  <c r="F84" i="8"/>
  <c r="F69" i="6"/>
  <c r="F70" i="8"/>
  <c r="F50" i="5"/>
  <c r="E51" i="8"/>
  <c r="F30" i="5"/>
  <c r="E31" i="8"/>
  <c r="F80"/>
  <c r="F79" i="6"/>
  <c r="F7" i="5"/>
  <c r="E8" i="8"/>
  <c r="F103" i="5"/>
  <c r="E104" i="8"/>
  <c r="E118" i="7"/>
  <c r="F118" s="1"/>
  <c r="E118" i="6"/>
  <c r="F87" i="5"/>
  <c r="E88" i="8"/>
  <c r="E43" i="7"/>
  <c r="F43" s="1"/>
  <c r="E43" i="6"/>
  <c r="F48" i="5"/>
  <c r="E49" i="8"/>
  <c r="F97"/>
  <c r="F96" i="6"/>
  <c r="E50"/>
  <c r="E50" i="7"/>
  <c r="F50" s="1"/>
  <c r="E105"/>
  <c r="F105" s="1"/>
  <c r="E105" i="6"/>
  <c r="F90" i="5"/>
  <c r="E91" i="8"/>
  <c r="E78" i="6"/>
  <c r="E78" i="7"/>
  <c r="F78" s="1"/>
  <c r="F17" i="5"/>
  <c r="E18" i="8"/>
  <c r="E81" i="6"/>
  <c r="E81" i="7"/>
  <c r="F81" s="1"/>
  <c r="F115" i="5"/>
  <c r="E116" i="8"/>
  <c r="F8" i="5"/>
  <c r="E9" i="8"/>
  <c r="F113" i="5"/>
  <c r="E114" i="8"/>
  <c r="E31" i="6"/>
  <c r="E31" i="7"/>
  <c r="F31" s="1"/>
  <c r="F91" i="6"/>
  <c r="F92" i="8"/>
  <c r="F37" i="5"/>
  <c r="E38" i="8"/>
  <c r="E20" i="7"/>
  <c r="F20" s="1"/>
  <c r="E20" i="6"/>
  <c r="E33"/>
  <c r="E33" i="7"/>
  <c r="F33" s="1"/>
  <c r="F38" i="5"/>
  <c r="E39" i="8"/>
  <c r="F16" i="5"/>
  <c r="E17" i="8"/>
  <c r="E115" i="6"/>
  <c r="E115" i="7"/>
  <c r="F115" s="1"/>
  <c r="E114" i="5"/>
  <c r="E72" i="6"/>
  <c r="E72" i="7"/>
  <c r="F72" s="1"/>
  <c r="F98" i="5"/>
  <c r="E99" i="8"/>
  <c r="E112" i="6"/>
  <c r="E112" i="7"/>
  <c r="F112" s="1"/>
  <c r="E30" i="6"/>
  <c r="E30" i="7"/>
  <c r="F30" s="1"/>
  <c r="E52"/>
  <c r="F52" s="1"/>
  <c r="E52" i="6"/>
  <c r="F14" i="5"/>
  <c r="E15" i="8"/>
  <c r="E85" i="6"/>
  <c r="E85" i="7"/>
  <c r="F85" s="1"/>
  <c r="E103"/>
  <c r="F103" s="1"/>
  <c r="E103" i="6"/>
  <c r="E99" i="7"/>
  <c r="F99" s="1"/>
  <c r="E99" i="6"/>
  <c r="F94"/>
  <c r="F95" i="8"/>
  <c r="F67" i="5"/>
  <c r="E68" i="8"/>
  <c r="E23" i="6"/>
  <c r="E23" i="7"/>
  <c r="F23" s="1"/>
  <c r="F104" i="5"/>
  <c r="E105" i="8"/>
  <c r="E73" i="6"/>
  <c r="E73" i="7"/>
  <c r="F73" s="1"/>
  <c r="E116"/>
  <c r="F116" s="1"/>
  <c r="E116" i="6"/>
  <c r="F47" i="5"/>
  <c r="E48" i="8"/>
  <c r="F42" i="5"/>
  <c r="E43" i="8"/>
  <c r="F60" i="5"/>
  <c r="E61" i="8"/>
  <c r="F80" i="5"/>
  <c r="E81" i="8"/>
  <c r="F99" i="5"/>
  <c r="E100" i="8"/>
  <c r="F41" i="5"/>
  <c r="E42" i="8"/>
  <c r="F15" i="6"/>
  <c r="F16" i="8"/>
  <c r="E64" i="6"/>
  <c r="E64" i="7"/>
  <c r="F64" s="1"/>
  <c r="E8"/>
  <c r="F8" s="1"/>
  <c r="E8" i="6"/>
  <c r="E35" i="7"/>
  <c r="F35" s="1"/>
  <c r="E35" i="6"/>
  <c r="F9" i="5"/>
  <c r="E10" i="8"/>
  <c r="E97" i="7"/>
  <c r="F97" s="1"/>
  <c r="E97" i="6"/>
  <c r="E13"/>
  <c r="E13" i="7"/>
  <c r="F13" s="1"/>
  <c r="F31" i="5"/>
  <c r="E32" i="8"/>
  <c r="F111" i="5"/>
  <c r="E112" i="8"/>
  <c r="E37" i="6"/>
  <c r="E37" i="7"/>
  <c r="F37" s="1"/>
  <c r="E61" i="5"/>
  <c r="E41" i="6"/>
  <c r="E41" i="7"/>
  <c r="F41" s="1"/>
  <c r="E82" i="6"/>
  <c r="E82" i="7"/>
  <c r="F82" s="1"/>
  <c r="F49" i="5"/>
  <c r="E50" i="8"/>
  <c r="F64" i="5"/>
  <c r="E65" i="8"/>
  <c r="E100" i="7"/>
  <c r="F100" s="1"/>
  <c r="E100" i="6"/>
  <c r="E87"/>
  <c r="E87" i="7"/>
  <c r="F87" s="1"/>
  <c r="E18" i="6"/>
  <c r="E18" i="7"/>
  <c r="F18" s="1"/>
  <c r="E63" i="6"/>
  <c r="E63" i="7"/>
  <c r="F63" s="1"/>
  <c r="F19" i="5"/>
  <c r="E20" i="8"/>
  <c r="E12" i="6"/>
  <c r="E12" i="7"/>
  <c r="F12" s="1"/>
  <c r="E53" i="6"/>
  <c r="E53" i="7"/>
  <c r="F53" s="1"/>
  <c r="E11" i="6"/>
  <c r="E11" i="7"/>
  <c r="F11" s="1"/>
  <c r="F44" i="5"/>
  <c r="E45" i="8"/>
  <c r="E95" i="6"/>
  <c r="E95" i="7"/>
  <c r="F95" s="1"/>
  <c r="F43" i="5"/>
  <c r="E44" i="8"/>
  <c r="F120" i="5"/>
  <c r="E121" i="8"/>
  <c r="F58" i="5"/>
  <c r="E59" i="8"/>
  <c r="E57" i="5"/>
  <c r="E59"/>
  <c r="F78"/>
  <c r="E79" i="8"/>
  <c r="F27" i="5"/>
  <c r="E28" i="8"/>
  <c r="F77" i="5"/>
  <c r="E78" i="8"/>
  <c r="E110" i="7"/>
  <c r="F110" s="1"/>
  <c r="E110" i="6"/>
  <c r="F25" i="5"/>
  <c r="E26" i="8"/>
  <c r="F65" i="5"/>
  <c r="E66" i="8"/>
  <c r="E16" i="7"/>
  <c r="F16" s="1"/>
  <c r="E16" i="6"/>
  <c r="F56" i="5"/>
  <c r="E57" i="8"/>
  <c r="F39" i="5"/>
  <c r="E40" i="8"/>
  <c r="E71" i="6"/>
  <c r="E71" i="7"/>
  <c r="F71" s="1"/>
  <c r="E104" i="6"/>
  <c r="E104" i="7"/>
  <c r="F104" s="1"/>
  <c r="F116" i="5"/>
  <c r="E117" i="8"/>
  <c r="E70" i="7"/>
  <c r="F70" s="1"/>
  <c r="E70" i="6"/>
  <c r="E42" i="7"/>
  <c r="F42" s="1"/>
  <c r="E42" i="6"/>
  <c r="F92"/>
  <c r="F93" i="8"/>
  <c r="E26" i="6"/>
  <c r="E26" i="7"/>
  <c r="F26" s="1"/>
  <c r="E107" i="6"/>
  <c r="E107" i="7"/>
  <c r="F107" s="1"/>
  <c r="F66" i="5"/>
  <c r="E67" i="8"/>
  <c r="E117" i="7"/>
  <c r="F117" s="1"/>
  <c r="E117" i="6"/>
  <c r="E106" i="7"/>
  <c r="F106" s="1"/>
  <c r="E106" i="6"/>
  <c r="F72" i="5"/>
  <c r="E73" i="8"/>
  <c r="E98" i="7"/>
  <c r="F98" s="1"/>
  <c r="E98" i="6"/>
  <c r="F36" i="5"/>
  <c r="E37" i="8"/>
  <c r="F112" i="5"/>
  <c r="E113" i="8"/>
  <c r="F55" i="5"/>
  <c r="E56" i="8"/>
  <c r="E51" i="7"/>
  <c r="F51" s="1"/>
  <c r="E51" i="6"/>
  <c r="E48"/>
  <c r="E48" i="7"/>
  <c r="F48" s="1"/>
  <c r="F68" i="6"/>
  <c r="F69" i="8"/>
  <c r="F52" i="5"/>
  <c r="E53" i="8"/>
  <c r="E88" i="6"/>
  <c r="E88" i="7"/>
  <c r="F88" s="1"/>
  <c r="F90" i="8"/>
  <c r="F89" i="6"/>
  <c r="F82" i="5"/>
  <c r="E83" i="8"/>
  <c r="E119" i="7"/>
  <c r="F119" s="1"/>
  <c r="E119" i="6"/>
  <c r="E32"/>
  <c r="E32" i="7"/>
  <c r="F32" s="1"/>
  <c r="E19"/>
  <c r="F19" s="1"/>
  <c r="E19" i="6"/>
  <c r="F18" i="5"/>
  <c r="E19" i="8"/>
  <c r="E62" i="6"/>
  <c r="E62" i="7"/>
  <c r="F62" s="1"/>
  <c r="F86" i="5"/>
  <c r="E87" i="8"/>
  <c r="F47"/>
  <c r="F46" i="6"/>
  <c r="F75" i="5"/>
  <c r="E76" i="8"/>
  <c r="F110" i="5"/>
  <c r="E111" i="8"/>
  <c r="F46"/>
  <c r="F45" i="6"/>
  <c r="E24" i="7"/>
  <c r="F24" s="1"/>
  <c r="E24" i="6"/>
  <c r="F109" i="5"/>
  <c r="E110" i="8"/>
  <c r="E65" i="6"/>
  <c r="E65" i="7"/>
  <c r="F65" s="1"/>
  <c r="F89" i="8" l="1"/>
  <c r="F88" i="6"/>
  <c r="F99" i="8"/>
  <c r="F98" i="6"/>
  <c r="F42"/>
  <c r="F43" i="8"/>
  <c r="F25"/>
  <c r="F24" i="6"/>
  <c r="F20" i="8"/>
  <c r="F19" i="6"/>
  <c r="F119"/>
  <c r="F120" i="8"/>
  <c r="F117" i="6"/>
  <c r="F118" i="8"/>
  <c r="F70" i="6"/>
  <c r="F71" i="8"/>
  <c r="F17"/>
  <c r="F16" i="6"/>
  <c r="F9" i="8"/>
  <c r="F8" i="6"/>
  <c r="F103"/>
  <c r="F104" i="8"/>
  <c r="F114" i="5"/>
  <c r="E115" i="8"/>
  <c r="E57" i="6"/>
  <c r="E57" i="7"/>
  <c r="F57" s="1"/>
  <c r="E61"/>
  <c r="F61" s="1"/>
  <c r="E61" i="6"/>
  <c r="E114" i="7"/>
  <c r="F114" s="1"/>
  <c r="E114" i="6"/>
  <c r="F15" i="8"/>
  <c r="F14" i="6"/>
  <c r="F22" i="8"/>
  <c r="F21" i="6"/>
  <c r="F8" i="8"/>
  <c r="F7" i="6"/>
  <c r="F76"/>
  <c r="F77" i="8"/>
  <c r="F50"/>
  <c r="F49" i="6"/>
  <c r="F75"/>
  <c r="F76" i="8"/>
  <c r="F71" i="6"/>
  <c r="F72" i="8"/>
  <c r="F59" i="5"/>
  <c r="E60" i="8"/>
  <c r="F54"/>
  <c r="F53" i="6"/>
  <c r="F18"/>
  <c r="F19" i="8"/>
  <c r="F42"/>
  <c r="F41" i="6"/>
  <c r="F38" i="8"/>
  <c r="F37" i="6"/>
  <c r="F64"/>
  <c r="F65" i="8"/>
  <c r="F86"/>
  <c r="F85" i="6"/>
  <c r="F112"/>
  <c r="F113" i="8"/>
  <c r="F73"/>
  <c r="F72" i="6"/>
  <c r="F116" i="8"/>
  <c r="F115" i="6"/>
  <c r="E59"/>
  <c r="E59" i="7"/>
  <c r="F59" s="1"/>
  <c r="F81" i="6"/>
  <c r="F82" i="8"/>
  <c r="F79"/>
  <c r="F78" i="6"/>
  <c r="F40" i="8"/>
  <c r="F39" i="6"/>
  <c r="F74"/>
  <c r="F75" i="8"/>
  <c r="F58" i="6"/>
  <c r="F59" i="8"/>
  <c r="F28"/>
  <c r="F27" i="6"/>
  <c r="F120"/>
  <c r="F121" i="8"/>
  <c r="F109" i="6"/>
  <c r="F110" i="8"/>
  <c r="F22" i="6"/>
  <c r="F23" i="8"/>
  <c r="F61"/>
  <c r="F60" i="6"/>
  <c r="F47"/>
  <c r="F48" i="8"/>
  <c r="F10"/>
  <c r="F9" i="6"/>
  <c r="F33" i="8"/>
  <c r="F32" i="6"/>
  <c r="F107" i="8"/>
  <c r="F106" i="6"/>
  <c r="F111" i="8"/>
  <c r="F110" i="6"/>
  <c r="F100"/>
  <c r="F101" i="8"/>
  <c r="F97" i="6"/>
  <c r="F98" i="8"/>
  <c r="F35" i="6"/>
  <c r="F36" i="8"/>
  <c r="F117"/>
  <c r="F116" i="6"/>
  <c r="F99"/>
  <c r="F100" i="8"/>
  <c r="F53"/>
  <c r="F52" i="6"/>
  <c r="F21" i="8"/>
  <c r="F20" i="6"/>
  <c r="F106" i="8"/>
  <c r="F105" i="6"/>
  <c r="F43"/>
  <c r="F44" i="8"/>
  <c r="F119"/>
  <c r="F118" i="6"/>
  <c r="F102" i="8"/>
  <c r="F101" i="6"/>
  <c r="F55"/>
  <c r="F56" i="8"/>
  <c r="F11"/>
  <c r="F10" i="6"/>
  <c r="F26" i="8"/>
  <c r="F25" i="6"/>
  <c r="F44"/>
  <c r="F45" i="8"/>
  <c r="F67"/>
  <c r="F66" i="6"/>
  <c r="F56"/>
  <c r="F57" i="8"/>
  <c r="F29"/>
  <c r="F28" i="6"/>
  <c r="F17"/>
  <c r="F18" i="8"/>
  <c r="F87"/>
  <c r="F86" i="6"/>
  <c r="F26"/>
  <c r="F27" i="8"/>
  <c r="F51" i="6"/>
  <c r="F52" i="8"/>
  <c r="F66"/>
  <c r="F65" i="6"/>
  <c r="F63" i="8"/>
  <c r="F62" i="6"/>
  <c r="F49" i="8"/>
  <c r="F48" i="6"/>
  <c r="F107"/>
  <c r="F108" i="8"/>
  <c r="F105"/>
  <c r="F104" i="6"/>
  <c r="F57" i="5"/>
  <c r="E58" i="8"/>
  <c r="F96"/>
  <c r="F95" i="6"/>
  <c r="F12" i="8"/>
  <c r="F11" i="6"/>
  <c r="F13" i="8"/>
  <c r="F12" i="6"/>
  <c r="F63"/>
  <c r="F64" i="8"/>
  <c r="F87" i="6"/>
  <c r="F88" i="8"/>
  <c r="F82" i="6"/>
  <c r="F83" i="8"/>
  <c r="F61" i="5"/>
  <c r="E62" i="8"/>
  <c r="F14"/>
  <c r="F13" i="6"/>
  <c r="F73"/>
  <c r="F74" i="8"/>
  <c r="F23" i="6"/>
  <c r="F24" i="8"/>
  <c r="F31"/>
  <c r="F30" i="6"/>
  <c r="F34" i="8"/>
  <c r="F33" i="6"/>
  <c r="F32" i="8"/>
  <c r="F31" i="6"/>
  <c r="F50"/>
  <c r="F51" i="8"/>
  <c r="F37"/>
  <c r="F36" i="6"/>
  <c r="F112" i="8"/>
  <c r="F111" i="6"/>
  <c r="F77"/>
  <c r="F78" i="8"/>
  <c r="F114"/>
  <c r="F113" i="6"/>
  <c r="F7" i="8"/>
  <c r="F6" i="6"/>
  <c r="F103" i="8"/>
  <c r="F102" i="6"/>
  <c r="F81" i="8"/>
  <c r="F80" i="6"/>
  <c r="F68" i="8"/>
  <c r="F67" i="6"/>
  <c r="F40"/>
  <c r="F41" i="8"/>
  <c r="F59" i="6" l="1"/>
  <c r="F60" i="8"/>
  <c r="F58"/>
  <c r="F57" i="6"/>
  <c r="F114"/>
  <c r="F115" i="8"/>
  <c r="F62"/>
  <c r="F61" i="6"/>
</calcChain>
</file>

<file path=xl/comments1.xml><?xml version="1.0" encoding="utf-8"?>
<comments xmlns="http://schemas.openxmlformats.org/spreadsheetml/2006/main">
  <authors>
    <author>Paul W. Locke</author>
    <author>lthompson</author>
    <author>rmcdonald</author>
  </authors>
  <commentList>
    <comment ref="A65" authorId="0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C99" authorId="1">
      <text>
        <r>
          <rPr>
            <sz val="8"/>
            <color indexed="81"/>
            <rFont val="Tahoma"/>
            <family val="2"/>
          </rPr>
          <t>Jan 2007 Policy decision made to set at 1 instead of 0.8.</t>
        </r>
      </text>
    </comment>
    <comment ref="A102" authorId="0">
      <text>
        <r>
          <rPr>
            <sz val="8"/>
            <color indexed="81"/>
            <rFont val="Tahoma"/>
            <family val="2"/>
          </rPr>
          <t>ETHENYLBENZENE</t>
        </r>
      </text>
    </comment>
    <comment ref="D103" authorId="2">
      <text>
        <r>
          <rPr>
            <sz val="8"/>
            <color indexed="81"/>
            <rFont val="Tahoma"/>
            <family val="2"/>
          </rPr>
          <t>MassDEP is developing a Henry's Law cutoff for GW-2.  Until the evaluation is complete, the current standard (NA, promulgated April 3, 2006) will remain in effect.</t>
        </r>
      </text>
    </comment>
    <comment ref="D106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6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17" authorId="0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2.xml><?xml version="1.0" encoding="utf-8"?>
<comments xmlns="http://schemas.openxmlformats.org/spreadsheetml/2006/main">
  <authors>
    <author>Paul W. Locke</author>
    <author>lthompson</author>
  </authors>
  <commentList>
    <comment ref="A67" authorId="0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A104" authorId="0">
      <text>
        <r>
          <rPr>
            <sz val="8"/>
            <color indexed="81"/>
            <rFont val="Tahoma"/>
            <family val="2"/>
          </rPr>
          <t>ETHENYLBENZENE</t>
        </r>
      </text>
    </comment>
    <comment ref="C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G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19" authorId="0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3.xml><?xml version="1.0" encoding="utf-8"?>
<comments xmlns="http://schemas.openxmlformats.org/spreadsheetml/2006/main">
  <authors>
    <author>lthompson</author>
    <author>Paul W. Locke</author>
  </authors>
  <commentList>
    <comment ref="C38" authorId="0">
      <text>
        <r>
          <rPr>
            <sz val="8"/>
            <color indexed="81"/>
            <rFont val="Tahoma"/>
            <family val="2"/>
          </rPr>
          <t>One time exposure limit used where children may be present. See http://www.mass.gov/dep/toxics/cn_soil.htm</t>
        </r>
      </text>
    </comment>
    <comment ref="E38" authorId="0">
      <text>
        <r>
          <rPr>
            <sz val="8"/>
            <color indexed="81"/>
            <rFont val="Tahoma"/>
            <family val="2"/>
          </rPr>
          <t>One time exposure limit used where children may be present. See http://www.mass.gov/dep/toxics/cn_soil.htm</t>
        </r>
      </text>
    </comment>
    <comment ref="G38" authorId="0">
      <text>
        <r>
          <rPr>
            <sz val="8"/>
            <color indexed="81"/>
            <rFont val="Tahoma"/>
            <family val="2"/>
          </rPr>
          <t>One time exposure limit used where children may be present. See http://www.mass.gov/dep/toxics/cn_soil.htm</t>
        </r>
      </text>
    </comment>
    <comment ref="A67" authorId="1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A104" authorId="1">
      <text>
        <r>
          <rPr>
            <sz val="8"/>
            <color indexed="81"/>
            <rFont val="Tahoma"/>
            <family val="2"/>
          </rPr>
          <t>ETHENYLBENZENE</t>
        </r>
      </text>
    </comment>
    <comment ref="C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G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19" authorId="1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4.xml><?xml version="1.0" encoding="utf-8"?>
<comments xmlns="http://schemas.openxmlformats.org/spreadsheetml/2006/main">
  <authors>
    <author>Paul W. Locke</author>
    <author>lthompson</author>
  </authors>
  <commentList>
    <comment ref="A67" authorId="0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A104" authorId="0">
      <text>
        <r>
          <rPr>
            <sz val="8"/>
            <color indexed="81"/>
            <rFont val="Tahoma"/>
            <family val="2"/>
          </rPr>
          <t>ETHENYLBENZENE</t>
        </r>
      </text>
    </comment>
    <comment ref="C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G108" authorId="1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19" authorId="0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5.xml><?xml version="1.0" encoding="utf-8"?>
<comments xmlns="http://schemas.openxmlformats.org/spreadsheetml/2006/main">
  <authors>
    <author>lthompson</author>
    <author>Paul W. Locke</author>
  </authors>
  <commentList>
    <comment ref="C20" authorId="0">
      <text>
        <r>
          <rPr>
            <sz val="9"/>
            <color indexed="81"/>
            <rFont val="Tahoma"/>
            <family val="2"/>
          </rPr>
          <t>Revised standard will be proposed in the trailer package regulations.</t>
        </r>
      </text>
    </comment>
    <comment ref="E20" authorId="0">
      <text>
        <r>
          <rPr>
            <sz val="9"/>
            <color indexed="81"/>
            <rFont val="Tahoma"/>
            <family val="2"/>
          </rPr>
          <t>Revised standard will be proposed in the trailer package regulations.</t>
        </r>
      </text>
    </comment>
    <comment ref="A67" authorId="1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A104" authorId="1">
      <text>
        <r>
          <rPr>
            <sz val="8"/>
            <color indexed="81"/>
            <rFont val="Tahoma"/>
            <family val="2"/>
          </rPr>
          <t>ETHENYLBENZENE</t>
        </r>
      </text>
    </comment>
    <comment ref="C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G108" authorId="0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19" authorId="1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6.xml><?xml version="1.0" encoding="utf-8"?>
<comments xmlns="http://schemas.openxmlformats.org/spreadsheetml/2006/main">
  <authors>
    <author>Paul W. Locke</author>
    <author>rmcdonald</author>
    <author>Paul.Locke</author>
    <author>lthompson</author>
  </authors>
  <commentList>
    <comment ref="A68" authorId="0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D93" authorId="1">
      <text>
        <r>
          <rPr>
            <sz val="8"/>
            <color indexed="81"/>
            <rFont val="Tahoma"/>
            <family val="2"/>
          </rPr>
          <t>January 2007: Maximum UCL should remain at 20000 as per BWSC Policy Decision</t>
        </r>
      </text>
    </comment>
    <comment ref="D94" authorId="1">
      <text>
        <r>
          <rPr>
            <sz val="8"/>
            <color indexed="81"/>
            <rFont val="Tahoma"/>
            <family val="2"/>
          </rPr>
          <t>January 2007: Maximum UCL should remain at 20000 as per BWSC Policy Decision</t>
        </r>
      </text>
    </comment>
    <comment ref="D95" authorId="1">
      <text>
        <r>
          <rPr>
            <sz val="8"/>
            <color indexed="81"/>
            <rFont val="Tahoma"/>
            <family val="2"/>
          </rPr>
          <t>January 2007: Maximum UCL should remain at 20000 as per BWSC Policy Decision</t>
        </r>
      </text>
    </comment>
    <comment ref="D100" authorId="2">
      <text>
        <r>
          <rPr>
            <b/>
            <sz val="8"/>
            <color indexed="81"/>
            <rFont val="Tahoma"/>
            <family val="2"/>
          </rPr>
          <t>Paul.Locke:</t>
        </r>
        <r>
          <rPr>
            <sz val="8"/>
            <color indexed="81"/>
            <rFont val="Tahoma"/>
            <family val="2"/>
          </rPr>
          <t xml:space="preserve">
Raised from 20 to 100 per 1993 management decision to set PCB UCL at 100 ppm.</t>
        </r>
      </text>
    </comment>
    <comment ref="A105" authorId="0">
      <text>
        <r>
          <rPr>
            <sz val="8"/>
            <color indexed="81"/>
            <rFont val="Tahoma"/>
            <family val="2"/>
          </rPr>
          <t>ETHENYLBENZENE</t>
        </r>
      </text>
    </comment>
    <comment ref="C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D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20" authorId="0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comments7.xml><?xml version="1.0" encoding="utf-8"?>
<comments xmlns="http://schemas.openxmlformats.org/spreadsheetml/2006/main">
  <authors>
    <author>Paul W. Locke</author>
    <author>plocke</author>
    <author>rmcdonald</author>
    <author>lthompson</author>
  </authors>
  <commentList>
    <comment ref="A68" authorId="0">
      <text>
        <r>
          <rPr>
            <sz val="8"/>
            <color indexed="81"/>
            <rFont val="Tahoma"/>
            <family val="2"/>
          </rPr>
          <t>1,2-Dibromoethane</t>
        </r>
      </text>
    </comment>
    <comment ref="D85" authorId="1">
      <text>
        <r>
          <rPr>
            <sz val="8"/>
            <color indexed="81"/>
            <rFont val="Tahoma"/>
            <family val="2"/>
          </rPr>
          <t xml:space="preserve">RCGW-2 set at 5 mg/L (5000 ug/L) per mgmt decision in Jan 2007. The value had been 1,000 ug/L previous to 2007, and would be 50,000 ug/L if calculated using the algorithm. This is related to site discovery.  MTBE is often on the leading edge of a plume and may be indicative of worse conditions that DEP should investigate. </t>
        </r>
      </text>
    </comment>
    <comment ref="A105" authorId="0">
      <text>
        <r>
          <rPr>
            <sz val="8"/>
            <color indexed="81"/>
            <rFont val="Tahoma"/>
            <family val="2"/>
          </rPr>
          <t>ETHENYLBENZENE</t>
        </r>
      </text>
    </comment>
    <comment ref="D106" authorId="2">
      <text>
        <r>
          <rPr>
            <sz val="8"/>
            <color indexed="81"/>
            <rFont val="Tahoma"/>
            <family val="2"/>
          </rPr>
          <t>MassDEP is reviewing the use of a Henry's Law cutoff for GW-2.  Until that evaluation is done, the current RC value of 0.04 ug/L (promulgated April 3, 2006) will remain as the RC.</t>
        </r>
      </text>
    </comment>
    <comment ref="C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D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E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F109" authorId="3">
      <text>
        <r>
          <rPr>
            <sz val="8"/>
            <color indexed="81"/>
            <rFont val="Tahoma"/>
            <family val="2"/>
          </rPr>
          <t>Revised standard will be proposed in the next regulation package.</t>
        </r>
      </text>
    </comment>
    <comment ref="A120" authorId="0">
      <text>
        <r>
          <rPr>
            <sz val="8"/>
            <color indexed="81"/>
            <rFont val="Tahoma"/>
            <family val="2"/>
          </rPr>
          <t>DIMETHYLBENZENES</t>
        </r>
      </text>
    </comment>
  </commentList>
</comments>
</file>

<file path=xl/sharedStrings.xml><?xml version="1.0" encoding="utf-8"?>
<sst xmlns="http://schemas.openxmlformats.org/spreadsheetml/2006/main" count="1766" uniqueCount="328">
  <si>
    <t>NA</t>
  </si>
  <si>
    <t>ZINC</t>
  </si>
  <si>
    <t>VINYL CHLORIDE</t>
  </si>
  <si>
    <t>VANADIUM</t>
  </si>
  <si>
    <t>TRICHLOROPHENOL 2,4,6-</t>
  </si>
  <si>
    <t>TRICHLOROPHENOL, 2,4,5-</t>
  </si>
  <si>
    <t>TRICHLOROETHYLENE</t>
  </si>
  <si>
    <t>TRICHLOROETHANE, 1,1,2-</t>
  </si>
  <si>
    <t>TRICHLOROETHANE, 1,1,1-</t>
  </si>
  <si>
    <t>TRICHLOROBENZENE, 1,2,4-</t>
  </si>
  <si>
    <t>TOLUENE</t>
  </si>
  <si>
    <t>THALLIUM</t>
  </si>
  <si>
    <t>TETRACHLOROETHYLENE</t>
  </si>
  <si>
    <t>TETRACHLOROETHANE, 1,1,2,2-</t>
  </si>
  <si>
    <t>TETRACHLOROETHANE, 1,1,1,2-</t>
  </si>
  <si>
    <t>TCDD, 2,3,7,8-  (equivalents)</t>
  </si>
  <si>
    <t>STYRENE</t>
  </si>
  <si>
    <t>SILVER</t>
  </si>
  <si>
    <t>SELENIUM</t>
  </si>
  <si>
    <t>RDX</t>
  </si>
  <si>
    <t>PYRENE</t>
  </si>
  <si>
    <t>POLYCHLORINATED BIPHENYLS (PCBs)</t>
  </si>
  <si>
    <t>PHENOL</t>
  </si>
  <si>
    <t>PHENANTHRENE</t>
  </si>
  <si>
    <t>C9 to C12</t>
  </si>
  <si>
    <t>PETROLEUM HYDROCARBONS</t>
  </si>
  <si>
    <t>PENTACHLOROPHENOL</t>
  </si>
  <si>
    <t>NICKEL</t>
  </si>
  <si>
    <t>NAPHTHALENE</t>
  </si>
  <si>
    <t>METHYLNAPHTHALENE, 2-</t>
  </si>
  <si>
    <t>METHYL TERT BUTYL ETHER</t>
  </si>
  <si>
    <t>METHYL MERCURY</t>
  </si>
  <si>
    <t>METHYL ISOBUTYL KETONE</t>
  </si>
  <si>
    <t>METHYL ETHYL KETONE</t>
  </si>
  <si>
    <t>METHOXYCHLOR</t>
  </si>
  <si>
    <t>MERCURY</t>
  </si>
  <si>
    <t>LEAD</t>
  </si>
  <si>
    <t>INDENO(1,2,3-cd)PYRENE</t>
  </si>
  <si>
    <t>HMX</t>
  </si>
  <si>
    <t>HEXACHLOROETHANE</t>
  </si>
  <si>
    <t>HEXACHLOROCYCLOHEXANE, GAMMA (gamma-HCH)</t>
  </si>
  <si>
    <t>HEXACHLOROBUTADIENE</t>
  </si>
  <si>
    <t>HEXACHLOROBENZENE</t>
  </si>
  <si>
    <t>HEPTACHLOR EPOXIDE</t>
  </si>
  <si>
    <t>HEPTACHLOR</t>
  </si>
  <si>
    <t>FLUORENE</t>
  </si>
  <si>
    <t>FLUORANTHENE</t>
  </si>
  <si>
    <t>ENDRIN</t>
  </si>
  <si>
    <t>ENDOSULFAN</t>
  </si>
  <si>
    <t>DIOXANE, 1,4-</t>
  </si>
  <si>
    <t>DINITROTOLUENE, 2,4-</t>
  </si>
  <si>
    <t>DINITROPHENOL, 2,4-</t>
  </si>
  <si>
    <t>DIMETHYLPHENOL, 2,4-</t>
  </si>
  <si>
    <t>DIMETHYL PHTHALATE</t>
  </si>
  <si>
    <t>DIETHYL PHTHALATE</t>
  </si>
  <si>
    <t>DIELDRIN</t>
  </si>
  <si>
    <t>DICHLOROPROPENE, 1,3-</t>
  </si>
  <si>
    <t>DICHLOROPROPANE, 1,2-</t>
  </si>
  <si>
    <t>DICHLOROPHENOL, 2,4-</t>
  </si>
  <si>
    <t>DICHLOROMETHANE</t>
  </si>
  <si>
    <t>DICHLOROETHYLENE, TRANS-1,2-</t>
  </si>
  <si>
    <t>DICHLOROETHYLENE, CIS-1,2-</t>
  </si>
  <si>
    <t>DICHLOROETHYLENE, 1,1-</t>
  </si>
  <si>
    <t>DICHLOROETHANE, 1,2-</t>
  </si>
  <si>
    <t>DICHLOROETHANE, 1,1-</t>
  </si>
  <si>
    <t>DICHLORODIPHENYLTRICHLOROETHANE, P,P'- (DDT)</t>
  </si>
  <si>
    <t>DICHLORODIPHENYLDICHLOROETHYLENE,P,P'- (DDE)</t>
  </si>
  <si>
    <t>DICHLORODIPHENYL DICHLOROETHANE, P,P'- (DDD)</t>
  </si>
  <si>
    <t>DICHLOROBENZIDINE, 3,3'-</t>
  </si>
  <si>
    <t>DICHLOROBENZENE, 1,4-  (p-DCB)</t>
  </si>
  <si>
    <t>DICHLOROBENZENE, 1,3-  (m-DCB)</t>
  </si>
  <si>
    <t>DICHLOROBENZENE, 1,2-  (o-DCB)</t>
  </si>
  <si>
    <t>DIBROMOCHLOROMETHANE</t>
  </si>
  <si>
    <t>DIBENZO(a,h)ANTHRACENE</t>
  </si>
  <si>
    <t>CYANIDE</t>
  </si>
  <si>
    <t>CHRYSENE</t>
  </si>
  <si>
    <t>CHROMIUM(VI)</t>
  </si>
  <si>
    <t>CHROMIUM(III)</t>
  </si>
  <si>
    <t>CHROMIUM (TOTAL)</t>
  </si>
  <si>
    <t>CHLOROPHENOL, 2-</t>
  </si>
  <si>
    <t>CHLOROFORM</t>
  </si>
  <si>
    <t>CHLOROBENZENE</t>
  </si>
  <si>
    <t>CHLOROANILINE, p-</t>
  </si>
  <si>
    <t>CHLORDANE</t>
  </si>
  <si>
    <t>CARBON TETRACHLORIDE</t>
  </si>
  <si>
    <t>CADMIUM</t>
  </si>
  <si>
    <t>BROMOMETHANE</t>
  </si>
  <si>
    <t>BROMOFORM</t>
  </si>
  <si>
    <t>BROMODICHLOROMETHANE</t>
  </si>
  <si>
    <t>BIS(2-CHLOROISOPROPYL)ETHER</t>
  </si>
  <si>
    <t>BIS(2-CHLOROETHYL)ETHER</t>
  </si>
  <si>
    <t>BIPHENYL, 1,1-</t>
  </si>
  <si>
    <t>BERYLLIUM</t>
  </si>
  <si>
    <t>BENZO(k)FLUORANTHENE</t>
  </si>
  <si>
    <t>BENZO(g,h,i)PERYLENE</t>
  </si>
  <si>
    <t>BENZO(b)FLUORANTHENE</t>
  </si>
  <si>
    <t>BENZO(a)PYRENE</t>
  </si>
  <si>
    <t>BENZO(a)ANTHRACENE</t>
  </si>
  <si>
    <t>BENZENE</t>
  </si>
  <si>
    <t>BARIUM</t>
  </si>
  <si>
    <t>ARSENIC</t>
  </si>
  <si>
    <t>ANTIMONY</t>
  </si>
  <si>
    <t>ANTHRACENE</t>
  </si>
  <si>
    <t>ALDRIN</t>
  </si>
  <si>
    <t>ACETONE</t>
  </si>
  <si>
    <t>ACENAPHTHYLENE</t>
  </si>
  <si>
    <t>ACENAPHTHENE</t>
  </si>
  <si>
    <t>µg/L</t>
  </si>
  <si>
    <t>OIL OR HAZARDOUS MATERIAL</t>
  </si>
  <si>
    <t>GW-3</t>
  </si>
  <si>
    <t>GW-2</t>
  </si>
  <si>
    <t>GW-1</t>
  </si>
  <si>
    <t>7440-66-6</t>
  </si>
  <si>
    <t>1330-20-7</t>
  </si>
  <si>
    <t>75-01-4</t>
  </si>
  <si>
    <t>7440-62-2</t>
  </si>
  <si>
    <t>88-06-2</t>
  </si>
  <si>
    <t>95-95-4</t>
  </si>
  <si>
    <t>79-01-6</t>
  </si>
  <si>
    <t xml:space="preserve">79-00-5 </t>
  </si>
  <si>
    <t>108-88-3</t>
  </si>
  <si>
    <t>7440-28-0</t>
  </si>
  <si>
    <t>127-18-4</t>
  </si>
  <si>
    <t>79-34-5</t>
  </si>
  <si>
    <t>630-20-6</t>
  </si>
  <si>
    <t>1746-01-6</t>
  </si>
  <si>
    <t>100-42-5</t>
  </si>
  <si>
    <t>7440-22-4</t>
  </si>
  <si>
    <t>7782-49-2</t>
  </si>
  <si>
    <t>121-82-4</t>
  </si>
  <si>
    <t>129-00-0</t>
  </si>
  <si>
    <t>1336-36-3</t>
  </si>
  <si>
    <t>108-95-2</t>
  </si>
  <si>
    <t>85-01-8</t>
  </si>
  <si>
    <t>87-86-5</t>
  </si>
  <si>
    <t>7440-02-0</t>
  </si>
  <si>
    <t>91-20-3</t>
  </si>
  <si>
    <t>91-57-6</t>
  </si>
  <si>
    <t>1634-04-4</t>
  </si>
  <si>
    <t>22967-92-6</t>
  </si>
  <si>
    <t>108-10-1</t>
  </si>
  <si>
    <t>78-93-3</t>
  </si>
  <si>
    <t>72-43-5</t>
  </si>
  <si>
    <t>7439-97-6</t>
  </si>
  <si>
    <t>7439-92-1</t>
  </si>
  <si>
    <t>193-39-5</t>
  </si>
  <si>
    <t>2691-41-0</t>
  </si>
  <si>
    <t>67-72-1</t>
  </si>
  <si>
    <t>58-89-9</t>
  </si>
  <si>
    <t>87-68-3</t>
  </si>
  <si>
    <t>118-74-1</t>
  </si>
  <si>
    <t>1024-57-3</t>
  </si>
  <si>
    <t>76-44-8</t>
  </si>
  <si>
    <t>86-73-7</t>
  </si>
  <si>
    <t>206-44-0</t>
  </si>
  <si>
    <t>106-93-4</t>
  </si>
  <si>
    <t>ETHYLENE DIBROMIDE</t>
  </si>
  <si>
    <t>100-41-4</t>
  </si>
  <si>
    <t>72-20-8</t>
  </si>
  <si>
    <t>115-29-7</t>
  </si>
  <si>
    <t>123-91-1</t>
  </si>
  <si>
    <t>121-14-2</t>
  </si>
  <si>
    <t>51-28-5</t>
  </si>
  <si>
    <t>105-67-9</t>
  </si>
  <si>
    <t>131-11-3</t>
  </si>
  <si>
    <t>84-66-2</t>
  </si>
  <si>
    <t>60-57-1</t>
  </si>
  <si>
    <t>542-75-6</t>
  </si>
  <si>
    <t>78-87-5</t>
  </si>
  <si>
    <t>120-83-2</t>
  </si>
  <si>
    <t>75-09-2</t>
  </si>
  <si>
    <t>156-60-5</t>
  </si>
  <si>
    <t>156-59-2</t>
  </si>
  <si>
    <t>75-35-4</t>
  </si>
  <si>
    <t>107-06-2</t>
  </si>
  <si>
    <t xml:space="preserve">75-34-3 </t>
  </si>
  <si>
    <t>50-29-3</t>
  </si>
  <si>
    <t>72-55-9</t>
  </si>
  <si>
    <t>72-54-8</t>
  </si>
  <si>
    <t>91-94-1</t>
  </si>
  <si>
    <t>106-46-7</t>
  </si>
  <si>
    <t>541-73-1</t>
  </si>
  <si>
    <t>95-50-1</t>
  </si>
  <si>
    <t>124-48-1</t>
  </si>
  <si>
    <t xml:space="preserve">53-70-3 </t>
  </si>
  <si>
    <t>57-12-5</t>
  </si>
  <si>
    <t>218-01-9</t>
  </si>
  <si>
    <t>18540-29-9</t>
  </si>
  <si>
    <t>16065-83-1</t>
  </si>
  <si>
    <t>7440-47-3</t>
  </si>
  <si>
    <t>95-57-8</t>
  </si>
  <si>
    <t>67-66-3</t>
  </si>
  <si>
    <t>108-90-7</t>
  </si>
  <si>
    <t>106-47-8</t>
  </si>
  <si>
    <t>12789-03-6</t>
  </si>
  <si>
    <t>56-23-5</t>
  </si>
  <si>
    <t>7440-43-9</t>
  </si>
  <si>
    <t>74-83-9</t>
  </si>
  <si>
    <t>75-25-2</t>
  </si>
  <si>
    <t>75-27-4</t>
  </si>
  <si>
    <t>117-81-7</t>
  </si>
  <si>
    <t>111-44-4</t>
  </si>
  <si>
    <t xml:space="preserve">92-52-4 </t>
  </si>
  <si>
    <t>7440-41-7</t>
  </si>
  <si>
    <t>207-08-9</t>
  </si>
  <si>
    <t>191-24-2</t>
  </si>
  <si>
    <t>205-99-2</t>
  </si>
  <si>
    <t>50-32-8</t>
  </si>
  <si>
    <t>56-55-3</t>
  </si>
  <si>
    <t>71-43-2</t>
  </si>
  <si>
    <t>7440-39-3</t>
  </si>
  <si>
    <t>7440-38-2</t>
  </si>
  <si>
    <t>7440-36-0</t>
  </si>
  <si>
    <t>120-12-7</t>
  </si>
  <si>
    <t>309-00-2</t>
  </si>
  <si>
    <t>67-64-1</t>
  </si>
  <si>
    <t>208-96-8</t>
  </si>
  <si>
    <t>83-32-9</t>
  </si>
  <si>
    <t>CAS</t>
  </si>
  <si>
    <t>S-3</t>
  </si>
  <si>
    <t>S-2</t>
  </si>
  <si>
    <t>S-1</t>
  </si>
  <si>
    <t xml:space="preserve">NOTE:  this workbook contains many Comments attached to particular cells. </t>
  </si>
  <si>
    <t>Sheet Name</t>
  </si>
  <si>
    <t>Description</t>
  </si>
  <si>
    <t>Introduction</t>
  </si>
  <si>
    <t>This spreadsheet.</t>
  </si>
  <si>
    <t>Questions and Comments may be addressed to:</t>
  </si>
  <si>
    <t>Office:</t>
  </si>
  <si>
    <t>Massachusetts Department of Environmental Protection</t>
  </si>
  <si>
    <t>Boston, MA 02108  USA</t>
  </si>
  <si>
    <t>Number</t>
  </si>
  <si>
    <t>Standard</t>
  </si>
  <si>
    <t>Oil and/or Hazardous Material</t>
  </si>
  <si>
    <t>XYLENES (Mixed Isomers)</t>
  </si>
  <si>
    <t>MCP Table 2 - 310 CMR 40.0975(6)(a)</t>
  </si>
  <si>
    <t>µg/g</t>
  </si>
  <si>
    <t>MCP Table 3 - 310 CMR 40.0975(6)(b)</t>
  </si>
  <si>
    <t>MCP Table 6 - 310 CMR 40.0996(7)</t>
  </si>
  <si>
    <t>UCLs</t>
  </si>
  <si>
    <t>RCGW-1</t>
  </si>
  <si>
    <t>RCGW-2</t>
  </si>
  <si>
    <t>RCS-1</t>
  </si>
  <si>
    <t>RCS-2</t>
  </si>
  <si>
    <t>Subset of 310 CMR 40.1600</t>
  </si>
  <si>
    <t>Method 1 S-2 Soil Standards</t>
  </si>
  <si>
    <t>Method 1 S-3 Soil Standards</t>
  </si>
  <si>
    <t>Method 1 S-1 Soil Standards</t>
  </si>
  <si>
    <t>GW</t>
  </si>
  <si>
    <t>RCs</t>
  </si>
  <si>
    <t>Summary table of the Method 1 S-2 standards.  (MCP table 3,  310 CMR 40.0975(6)(b))</t>
  </si>
  <si>
    <t>Summary table of the Method 1 groundwater standards.  (MCP table 1, 310 CMR 40.0974(2))</t>
  </si>
  <si>
    <t>Summary table of the Method 1 S-1 standards.  (MCP table 2, 310 CMR 40.0975(6)(a))</t>
  </si>
  <si>
    <t>Summary table of the Method 1 S-3 standards.  (MCP table 4,  310 CMR 40.0975(6)(c))</t>
  </si>
  <si>
    <t>Method 2</t>
  </si>
  <si>
    <t>Summary table of the Method 2 Direct Contact Soil Standards.</t>
  </si>
  <si>
    <t>(MCP table 5,  310 CMR 40.0985(6))</t>
  </si>
  <si>
    <t>Calculation of the Upper Concentration Limits in Soil and Groundwater</t>
  </si>
  <si>
    <t>(MCP table 6,  310 CMR 40.0996(7))</t>
  </si>
  <si>
    <t>Calculation of the Reportable Concentrations in Soil and Groundwater</t>
  </si>
  <si>
    <t xml:space="preserve">(Contained in the Massachusetts Oil and Hazardous material List (MOHML), </t>
  </si>
  <si>
    <t>310 CMR 40.1600)</t>
  </si>
  <si>
    <t>Calculates the attenuation factor needed for the GW-2 standards</t>
  </si>
  <si>
    <t>Calculates the direct contact soil standards</t>
  </si>
  <si>
    <t>Calculates the leaching-based soil standards</t>
  </si>
  <si>
    <t>MCP Table 4 - 310 CMR 40.0975(6)(c)</t>
  </si>
  <si>
    <t>MCP Table 5 - 310 CMR 40.0985(6)</t>
  </si>
  <si>
    <t>Method 2 - Direct Contact Soil Standards</t>
  </si>
  <si>
    <t xml:space="preserve">Upper Concentration Limits in </t>
  </si>
  <si>
    <t>Groundwater &amp; Soil</t>
  </si>
  <si>
    <t xml:space="preserve">Reportable Concentrations in </t>
  </si>
  <si>
    <t>Groundwater and Soil</t>
  </si>
  <si>
    <t>120-82-1</t>
  </si>
  <si>
    <t>71-55-6</t>
  </si>
  <si>
    <t>C19 to C36</t>
  </si>
  <si>
    <t>One Winter Street</t>
  </si>
  <si>
    <t>RDX*</t>
  </si>
  <si>
    <t>Office of Research and Standards</t>
  </si>
  <si>
    <t>Fax:  (617) 556-1006</t>
  </si>
  <si>
    <t>Basis</t>
  </si>
  <si>
    <t>S-1 &amp; GW-1</t>
  </si>
  <si>
    <t>S-1 &amp; GW-2</t>
  </si>
  <si>
    <t>S-1 &amp; GW-3</t>
  </si>
  <si>
    <t>S-2 &amp; GW-1</t>
  </si>
  <si>
    <t>S-2 &amp; GW-2</t>
  </si>
  <si>
    <t>S-2 &amp; GW-3</t>
  </si>
  <si>
    <t>S-3 &amp; GW-1</t>
  </si>
  <si>
    <t>S-3 &amp; GW-2</t>
  </si>
  <si>
    <t>S-3 &amp; GW-3</t>
  </si>
  <si>
    <t>S-1 Direct Contact</t>
  </si>
  <si>
    <t>S-2 Direct Contact</t>
  </si>
  <si>
    <t>S-3 Direct Contact</t>
  </si>
  <si>
    <t>Lydia Thompson</t>
  </si>
  <si>
    <t>Telephone:  (617) 556-1165</t>
  </si>
  <si>
    <t>Email:  Lydia.Thompson@state.ma.us</t>
  </si>
  <si>
    <t>BIS(2-ETHYLHEXYL)PHTHALATE</t>
  </si>
  <si>
    <t>ETHYLBENZENE</t>
  </si>
  <si>
    <t>PERCHLORATE</t>
  </si>
  <si>
    <t>C9 to C18</t>
  </si>
  <si>
    <t>C11 to C22</t>
  </si>
  <si>
    <t>GW UCLs</t>
  </si>
  <si>
    <t xml:space="preserve">Soil UCLs </t>
  </si>
  <si>
    <t>Calculates the groundwater standards</t>
  </si>
  <si>
    <t>MCP Toxicity.xlsx</t>
  </si>
  <si>
    <t>MCP GW2 alpha.xlsx</t>
  </si>
  <si>
    <t>MCP GW.xlsx</t>
  </si>
  <si>
    <t>MCP Soil.xlsx</t>
  </si>
  <si>
    <t>MCP Leach.xlsx</t>
  </si>
  <si>
    <t>Lowest EPH Fraction</t>
  </si>
  <si>
    <t>mg/kg</t>
  </si>
  <si>
    <t xml:space="preserve">                  You can see all comments by choosing Review -&gt; Show All Comments.</t>
  </si>
  <si>
    <t>Aliphatics          C5 to C8</t>
  </si>
  <si>
    <t>Aromatics          C9 to C10</t>
  </si>
  <si>
    <t>CAS
 Number</t>
  </si>
  <si>
    <t>MCP Table 1 - 310 CMR 40.0974(2)
Method 1 Groundwater Standards</t>
  </si>
  <si>
    <t xml:space="preserve"> </t>
  </si>
  <si>
    <t>One-time Exposure</t>
  </si>
  <si>
    <t>mg/L</t>
  </si>
  <si>
    <t>Workbook Name</t>
  </si>
  <si>
    <t>As noted above, this workbook is linked to five other related workbooks</t>
  </si>
  <si>
    <t xml:space="preserve">Displays toxicity values and chemical-specific physical constants used in calculations. </t>
  </si>
  <si>
    <t>MCP Standards.xlxs</t>
  </si>
  <si>
    <t>This Standards.xlsx workbook is comprised of the following spreadsheets:</t>
  </si>
  <si>
    <t>Standard
µg/L</t>
  </si>
  <si>
    <t>108-60-1</t>
  </si>
  <si>
    <t xml:space="preserve">The 2014 MCP Method 1 Standards are in the tabs linked below. </t>
  </si>
  <si>
    <t xml:space="preserve">Risk-Based Levels for Soil and Groundwater 2014 MCP Standards Development </t>
  </si>
  <si>
    <t>Existing Standard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</si>
</sst>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8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2" xfId="0" applyFont="1" applyBorder="1" applyAlignment="1" applyProtection="1">
      <alignment horizontal="left"/>
    </xf>
    <xf numFmtId="0" fontId="1" fillId="2" borderId="0" xfId="0" applyFont="1" applyFill="1" applyBorder="1"/>
    <xf numFmtId="0" fontId="1" fillId="0" borderId="3" xfId="0" applyFont="1" applyBorder="1" applyAlignment="1" applyProtection="1">
      <alignment horizontal="left"/>
    </xf>
    <xf numFmtId="0" fontId="1" fillId="0" borderId="0" xfId="0" applyFont="1" applyBorder="1"/>
    <xf numFmtId="49" fontId="1" fillId="0" borderId="1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4" fillId="3" borderId="0" xfId="0" applyFont="1" applyFill="1"/>
    <xf numFmtId="0" fontId="4" fillId="0" borderId="0" xfId="0" applyFont="1"/>
    <xf numFmtId="0" fontId="7" fillId="0" borderId="0" xfId="0" applyFont="1" applyBorder="1"/>
    <xf numFmtId="0" fontId="4" fillId="0" borderId="0" xfId="0" applyFont="1" applyBorder="1"/>
    <xf numFmtId="0" fontId="4" fillId="4" borderId="5" xfId="0" applyFont="1" applyFill="1" applyBorder="1"/>
    <xf numFmtId="0" fontId="4" fillId="4" borderId="4" xfId="0" applyFont="1" applyFill="1" applyBorder="1"/>
    <xf numFmtId="0" fontId="4" fillId="4" borderId="6" xfId="0" applyFont="1" applyFill="1" applyBorder="1"/>
    <xf numFmtId="0" fontId="4" fillId="4" borderId="3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5" fillId="4" borderId="0" xfId="0" applyFont="1" applyFill="1" applyBorder="1"/>
    <xf numFmtId="0" fontId="8" fillId="4" borderId="0" xfId="0" applyFont="1" applyFill="1" applyBorder="1"/>
    <xf numFmtId="0" fontId="4" fillId="4" borderId="2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0" fontId="1" fillId="0" borderId="3" xfId="0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5" borderId="1" xfId="0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0" fontId="7" fillId="2" borderId="1" xfId="0" applyFont="1" applyFill="1" applyBorder="1"/>
    <xf numFmtId="0" fontId="4" fillId="2" borderId="0" xfId="0" applyFont="1" applyFill="1" applyBorder="1"/>
    <xf numFmtId="0" fontId="4" fillId="2" borderId="0" xfId="0" quotePrefix="1" applyFont="1" applyFill="1"/>
    <xf numFmtId="0" fontId="7" fillId="2" borderId="0" xfId="0" applyFont="1" applyFill="1"/>
    <xf numFmtId="49" fontId="4" fillId="2" borderId="0" xfId="0" quotePrefix="1" applyNumberFormat="1" applyFont="1" applyFill="1" applyBorder="1"/>
    <xf numFmtId="0" fontId="7" fillId="2" borderId="0" xfId="0" applyFont="1" applyFill="1" applyBorder="1"/>
    <xf numFmtId="49" fontId="4" fillId="2" borderId="0" xfId="0" applyNumberFormat="1" applyFont="1" applyFill="1"/>
    <xf numFmtId="49" fontId="4" fillId="2" borderId="0" xfId="0" quotePrefix="1" applyNumberFormat="1" applyFont="1" applyFill="1"/>
    <xf numFmtId="49" fontId="4" fillId="2" borderId="0" xfId="0" applyNumberFormat="1" applyFont="1" applyFill="1" applyBorder="1"/>
    <xf numFmtId="49" fontId="4" fillId="2" borderId="1" xfId="0" applyNumberFormat="1" applyFont="1" applyFill="1" applyBorder="1"/>
    <xf numFmtId="0" fontId="13" fillId="2" borderId="0" xfId="1" applyFont="1" applyFill="1" applyAlignment="1" applyProtection="1"/>
    <xf numFmtId="0" fontId="1" fillId="0" borderId="2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left"/>
    </xf>
    <xf numFmtId="0" fontId="0" fillId="0" borderId="0" xfId="0" applyFill="1" applyBorder="1"/>
    <xf numFmtId="0" fontId="9" fillId="0" borderId="2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9" fillId="2" borderId="0" xfId="0" applyFont="1" applyFill="1"/>
    <xf numFmtId="11" fontId="0" fillId="0" borderId="0" xfId="0" applyNumberFormat="1" applyBorder="1"/>
    <xf numFmtId="0" fontId="0" fillId="2" borderId="4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" fontId="0" fillId="2" borderId="11" xfId="0" quotePrefix="1" applyNumberFormat="1" applyFill="1" applyBorder="1" applyAlignment="1">
      <alignment horizontal="center"/>
    </xf>
    <xf numFmtId="17" fontId="0" fillId="4" borderId="9" xfId="0" applyNumberFormat="1" applyFill="1" applyBorder="1" applyAlignment="1">
      <alignment horizontal="center"/>
    </xf>
    <xf numFmtId="17" fontId="0" fillId="5" borderId="13" xfId="0" applyNumberFormat="1" applyFill="1" applyBorder="1" applyAlignment="1">
      <alignment horizontal="center"/>
    </xf>
    <xf numFmtId="17" fontId="0" fillId="5" borderId="9" xfId="0" applyNumberFormat="1" applyFill="1" applyBorder="1" applyAlignment="1">
      <alignment horizontal="center"/>
    </xf>
    <xf numFmtId="17" fontId="0" fillId="5" borderId="11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7" fontId="0" fillId="2" borderId="13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" fontId="0" fillId="4" borderId="11" xfId="0" applyNumberForma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7" fontId="0" fillId="4" borderId="11" xfId="0" applyNumberForma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Continuous"/>
    </xf>
    <xf numFmtId="17" fontId="1" fillId="2" borderId="11" xfId="0" applyNumberFormat="1" applyFont="1" applyFill="1" applyBorder="1" applyAlignment="1">
      <alignment horizontal="centerContinuous"/>
    </xf>
    <xf numFmtId="17" fontId="4" fillId="4" borderId="9" xfId="0" applyNumberFormat="1" applyFont="1" applyFill="1" applyBorder="1" applyAlignment="1">
      <alignment horizontal="center"/>
    </xf>
    <xf numFmtId="17" fontId="4" fillId="4" borderId="11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Continuous"/>
    </xf>
    <xf numFmtId="17" fontId="4" fillId="5" borderId="9" xfId="0" applyNumberFormat="1" applyFont="1" applyFill="1" applyBorder="1" applyAlignment="1">
      <alignment horizontal="center"/>
    </xf>
    <xf numFmtId="17" fontId="4" fillId="5" borderId="11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5" borderId="6" xfId="0" applyNumberFormat="1" applyFont="1" applyFill="1" applyBorder="1"/>
    <xf numFmtId="0" fontId="1" fillId="5" borderId="7" xfId="0" applyNumberFormat="1" applyFont="1" applyFill="1" applyBorder="1"/>
    <xf numFmtId="0" fontId="1" fillId="5" borderId="8" xfId="0" applyNumberFormat="1" applyFont="1" applyFill="1" applyBorder="1"/>
    <xf numFmtId="0" fontId="1" fillId="4" borderId="7" xfId="0" applyNumberFormat="1" applyFont="1" applyFill="1" applyBorder="1"/>
    <xf numFmtId="0" fontId="1" fillId="4" borderId="8" xfId="0" applyNumberFormat="1" applyFont="1" applyFill="1" applyBorder="1"/>
    <xf numFmtId="0" fontId="1" fillId="2" borderId="6" xfId="0" applyNumberFormat="1" applyFont="1" applyFill="1" applyBorder="1"/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0" fillId="4" borderId="4" xfId="0" applyNumberFormat="1" applyFill="1" applyBorder="1" applyAlignment="1">
      <alignment horizont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1" fillId="0" borderId="5" xfId="0" applyFont="1" applyFill="1" applyBorder="1" applyAlignment="1" applyProtection="1">
      <alignment horizontal="left"/>
    </xf>
    <xf numFmtId="0" fontId="0" fillId="5" borderId="6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14" fillId="3" borderId="0" xfId="0" applyFont="1" applyFill="1"/>
    <xf numFmtId="0" fontId="6" fillId="0" borderId="0" xfId="0" applyFont="1"/>
    <xf numFmtId="11" fontId="0" fillId="5" borderId="6" xfId="0" applyNumberFormat="1" applyFill="1" applyBorder="1"/>
    <xf numFmtId="11" fontId="0" fillId="5" borderId="7" xfId="0" applyNumberFormat="1" applyFill="1" applyBorder="1"/>
    <xf numFmtId="11" fontId="0" fillId="5" borderId="8" xfId="0" applyNumberFormat="1" applyFill="1" applyBorder="1"/>
    <xf numFmtId="0" fontId="0" fillId="4" borderId="4" xfId="0" applyNumberFormat="1" applyFill="1" applyBorder="1"/>
    <xf numFmtId="0" fontId="0" fillId="0" borderId="1" xfId="0" applyBorder="1"/>
    <xf numFmtId="0" fontId="0" fillId="0" borderId="4" xfId="0" applyBorder="1"/>
    <xf numFmtId="0" fontId="1" fillId="0" borderId="3" xfId="0" applyFont="1" applyFill="1" applyBorder="1" applyAlignment="1" applyProtection="1">
      <alignment horizontal="right"/>
    </xf>
    <xf numFmtId="0" fontId="1" fillId="0" borderId="3" xfId="0" quotePrefix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Continuous"/>
    </xf>
    <xf numFmtId="0" fontId="0" fillId="0" borderId="3" xfId="0" applyBorder="1"/>
    <xf numFmtId="0" fontId="0" fillId="5" borderId="5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7" fillId="4" borderId="15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5" borderId="1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7" fillId="5" borderId="6" xfId="0" applyFont="1" applyFill="1" applyBorder="1" applyAlignment="1">
      <alignment horizontal="centerContinuous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3" fillId="2" borderId="0" xfId="1" applyFont="1" applyFill="1" applyBorder="1" applyAlignment="1" applyProtection="1"/>
    <xf numFmtId="0" fontId="4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17" fontId="7" fillId="4" borderId="9" xfId="0" applyNumberFormat="1" applyFont="1" applyFill="1" applyBorder="1" applyAlignment="1">
      <alignment horizontal="center"/>
    </xf>
    <xf numFmtId="17" fontId="7" fillId="5" borderId="13" xfId="0" applyNumberFormat="1" applyFont="1" applyFill="1" applyBorder="1" applyAlignment="1">
      <alignment horizontal="center"/>
    </xf>
    <xf numFmtId="17" fontId="7" fillId="5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7" fontId="7" fillId="4" borderId="9" xfId="0" applyNumberFormat="1" applyFont="1" applyFill="1" applyBorder="1" applyAlignment="1">
      <alignment horizontal="left"/>
    </xf>
    <xf numFmtId="17" fontId="7" fillId="5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17" fontId="7" fillId="4" borderId="10" xfId="0" applyNumberFormat="1" applyFont="1" applyFill="1" applyBorder="1" applyAlignment="1">
      <alignment horizontal="left"/>
    </xf>
    <xf numFmtId="17" fontId="7" fillId="5" borderId="12" xfId="0" applyNumberFormat="1" applyFont="1" applyFill="1" applyBorder="1" applyAlignment="1">
      <alignment horizontal="left"/>
    </xf>
    <xf numFmtId="17" fontId="7" fillId="2" borderId="13" xfId="0" applyNumberFormat="1" applyFont="1" applyFill="1" applyBorder="1" applyAlignment="1">
      <alignment horizontal="center"/>
    </xf>
    <xf numFmtId="17" fontId="7" fillId="4" borderId="11" xfId="0" applyNumberFormat="1" applyFont="1" applyFill="1" applyBorder="1" applyAlignment="1">
      <alignment horizontal="left"/>
    </xf>
    <xf numFmtId="17" fontId="7" fillId="5" borderId="9" xfId="0" applyNumberFormat="1" applyFont="1" applyFill="1" applyBorder="1" applyAlignment="1">
      <alignment horizontal="center"/>
    </xf>
    <xf numFmtId="17" fontId="7" fillId="2" borderId="11" xfId="0" applyNumberFormat="1" applyFont="1" applyFill="1" applyBorder="1" applyAlignment="1">
      <alignment horizontal="left"/>
    </xf>
    <xf numFmtId="17" fontId="7" fillId="2" borderId="14" xfId="0" applyNumberFormat="1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left"/>
    </xf>
    <xf numFmtId="17" fontId="7" fillId="4" borderId="18" xfId="0" applyNumberFormat="1" applyFont="1" applyFill="1" applyBorder="1" applyAlignment="1">
      <alignment horizontal="center"/>
    </xf>
    <xf numFmtId="17" fontId="7" fillId="4" borderId="12" xfId="0" applyNumberFormat="1" applyFont="1" applyFill="1" applyBorder="1" applyAlignment="1">
      <alignment horizontal="left"/>
    </xf>
    <xf numFmtId="17" fontId="7" fillId="5" borderId="10" xfId="0" applyNumberFormat="1" applyFont="1" applyFill="1" applyBorder="1" applyAlignment="1">
      <alignment horizontal="center"/>
    </xf>
    <xf numFmtId="17" fontId="7" fillId="5" borderId="12" xfId="0" applyNumberFormat="1" applyFont="1" applyFill="1" applyBorder="1" applyAlignment="1">
      <alignment horizontal="center"/>
    </xf>
    <xf numFmtId="17" fontId="7" fillId="4" borderId="11" xfId="0" applyNumberFormat="1" applyFont="1" applyFill="1" applyBorder="1" applyAlignment="1">
      <alignment horizontal="center"/>
    </xf>
    <xf numFmtId="17" fontId="7" fillId="4" borderId="10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wrapText="1"/>
    </xf>
    <xf numFmtId="0" fontId="0" fillId="8" borderId="5" xfId="0" quotePrefix="1" applyNumberFormat="1" applyFill="1" applyBorder="1" applyAlignment="1">
      <alignment horizontal="center"/>
    </xf>
    <xf numFmtId="0" fontId="0" fillId="8" borderId="3" xfId="0" applyNumberFormat="1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0" fontId="7" fillId="9" borderId="1" xfId="0" applyNumberFormat="1" applyFont="1" applyFill="1" applyBorder="1" applyAlignment="1">
      <alignment horizontal="center" wrapText="1"/>
    </xf>
    <xf numFmtId="0" fontId="0" fillId="9" borderId="4" xfId="0" applyNumberFormat="1" applyFill="1" applyBorder="1" applyAlignment="1">
      <alignment horizontal="center"/>
    </xf>
    <xf numFmtId="0" fontId="0" fillId="9" borderId="0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center"/>
    </xf>
    <xf numFmtId="0" fontId="7" fillId="10" borderId="8" xfId="0" applyNumberFormat="1" applyFont="1" applyFill="1" applyBorder="1" applyAlignment="1">
      <alignment horizontal="center" wrapText="1"/>
    </xf>
    <xf numFmtId="0" fontId="0" fillId="10" borderId="6" xfId="0" applyNumberForma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0" fontId="0" fillId="10" borderId="8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5" borderId="7" xfId="0" applyFont="1" applyFill="1" applyBorder="1"/>
    <xf numFmtId="0" fontId="0" fillId="0" borderId="3" xfId="0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6" xfId="0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4" borderId="8" xfId="0" applyNumberFormat="1" applyFill="1" applyBorder="1"/>
    <xf numFmtId="0" fontId="2" fillId="2" borderId="0" xfId="0" applyFont="1" applyFill="1"/>
    <xf numFmtId="17" fontId="7" fillId="2" borderId="13" xfId="0" applyNumberFormat="1" applyFont="1" applyFill="1" applyBorder="1" applyAlignment="1">
      <alignment horizontal="centerContinuous"/>
    </xf>
    <xf numFmtId="17" fontId="2" fillId="2" borderId="11" xfId="0" applyNumberFormat="1" applyFont="1" applyFill="1" applyBorder="1" applyAlignment="1">
      <alignment horizontal="left"/>
    </xf>
    <xf numFmtId="17" fontId="7" fillId="2" borderId="14" xfId="0" applyNumberFormat="1" applyFont="1" applyFill="1" applyBorder="1" applyAlignment="1">
      <alignment horizontal="centerContinuous"/>
    </xf>
    <xf numFmtId="17" fontId="2" fillId="2" borderId="12" xfId="0" applyNumberFormat="1" applyFont="1" applyFill="1" applyBorder="1" applyAlignment="1">
      <alignment horizontal="left"/>
    </xf>
    <xf numFmtId="17" fontId="7" fillId="7" borderId="3" xfId="0" applyNumberFormat="1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Continuous"/>
    </xf>
    <xf numFmtId="17" fontId="7" fillId="4" borderId="0" xfId="0" applyNumberFormat="1" applyFont="1" applyFill="1" applyBorder="1" applyAlignment="1">
      <alignment horizontal="centerContinuous"/>
    </xf>
    <xf numFmtId="17" fontId="7" fillId="5" borderId="7" xfId="0" applyNumberFormat="1" applyFont="1" applyFill="1" applyBorder="1" applyAlignment="1">
      <alignment horizontal="centerContinuous"/>
    </xf>
    <xf numFmtId="0" fontId="7" fillId="7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2" borderId="7" xfId="0" applyNumberFormat="1" applyFont="1" applyFill="1" applyBorder="1"/>
    <xf numFmtId="0" fontId="0" fillId="0" borderId="4" xfId="0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8" borderId="3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center" wrapText="1"/>
    </xf>
    <xf numFmtId="0" fontId="7" fillId="10" borderId="7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17" fontId="7" fillId="5" borderId="7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right"/>
    </xf>
    <xf numFmtId="49" fontId="1" fillId="0" borderId="6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right"/>
    </xf>
    <xf numFmtId="49" fontId="1" fillId="0" borderId="7" xfId="0" applyNumberFormat="1" applyFont="1" applyFill="1" applyBorder="1" applyAlignment="1" applyProtection="1">
      <alignment horizontal="right"/>
    </xf>
    <xf numFmtId="49" fontId="9" fillId="0" borderId="7" xfId="0" applyNumberFormat="1" applyFont="1" applyBorder="1" applyAlignment="1" applyProtection="1">
      <alignment horizontal="right"/>
    </xf>
    <xf numFmtId="49" fontId="9" fillId="0" borderId="8" xfId="0" applyNumberFormat="1" applyFont="1" applyBorder="1" applyAlignment="1" applyProtection="1">
      <alignment horizontal="right"/>
    </xf>
    <xf numFmtId="49" fontId="1" fillId="0" borderId="8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P%20G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CP%20Lea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CP%20So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GW-1"/>
      <sheetName val="GW2GW"/>
      <sheetName val="DW Assumptions"/>
      <sheetName val="DW Inhalation"/>
      <sheetName val="DW Dermal"/>
      <sheetName val="GW-2"/>
      <sheetName val="GW2 Exposure"/>
      <sheetName val="IA Background"/>
      <sheetName val="GW-3"/>
      <sheetName val="SW Target"/>
    </sheetNames>
    <definedNames>
      <definedName name="GWOne" refersTo="='GW-1'!$A$1:$R$122"/>
      <definedName name="GWThree" refersTo="='GW-3'!$A$1:$J$122"/>
      <definedName name="GWTwo" refersTo="='GW-2'!$A$1:$U$122"/>
    </definedNames>
    <sheetDataSet>
      <sheetData sheetId="0">
        <row r="1">
          <cell r="B1" t="str">
            <v xml:space="preserve">NOTE:  this workbook contains many Comments attached to particular cells. </v>
          </cell>
        </row>
        <row r="2">
          <cell r="B2" t="str">
            <v xml:space="preserve">                  You can see all comments by choosing Review -&gt; Show All Comments.</v>
          </cell>
        </row>
        <row r="4">
          <cell r="D4" t="str">
            <v>Development of MCP Risk-Based Levels for Soil and Groundwater</v>
          </cell>
        </row>
        <row r="6">
          <cell r="D6" t="str">
            <v>This workbook file is comprised of the following spreadsheets:</v>
          </cell>
        </row>
        <row r="8">
          <cell r="D8" t="str">
            <v>Sheet Name</v>
          </cell>
          <cell r="E8" t="str">
            <v>Description</v>
          </cell>
        </row>
        <row r="10">
          <cell r="D10" t="str">
            <v>Introduction</v>
          </cell>
          <cell r="E10" t="str">
            <v>This spreadsheet.</v>
          </cell>
        </row>
        <row r="12">
          <cell r="D12" t="str">
            <v>GW-1</v>
          </cell>
          <cell r="E12" t="str">
            <v>Calculation of the GW-1 Groundwater Standards.</v>
          </cell>
        </row>
        <row r="13">
          <cell r="E13" t="str">
            <v>for Drinking Water Exposures</v>
          </cell>
        </row>
        <row r="15">
          <cell r="D15" t="str">
            <v>DW Assumptions</v>
          </cell>
          <cell r="E15" t="str">
            <v>Exposure assumptions related to the use of groundwater</v>
          </cell>
        </row>
        <row r="16">
          <cell r="E16" t="str">
            <v>as drinking water.  Used to calculate the GW-1 standards.</v>
          </cell>
        </row>
        <row r="18">
          <cell r="D18" t="str">
            <v>DW Inhalation</v>
          </cell>
          <cell r="E18" t="str">
            <v>Calculations based on the Foster &amp; Chrostowski Shower Model</v>
          </cell>
        </row>
        <row r="19">
          <cell r="E19" t="str">
            <v>to evalaute the inhalation exposure associated with use of drinking water.</v>
          </cell>
        </row>
        <row r="21">
          <cell r="D21" t="str">
            <v>DW Dermal</v>
          </cell>
          <cell r="E21" t="str">
            <v>Calculations based on US EPA Draft Dermal Guidance</v>
          </cell>
        </row>
        <row r="22">
          <cell r="E22" t="str">
            <v>to evaluate the dermal exposures associated with use of drinking water.</v>
          </cell>
        </row>
        <row r="24">
          <cell r="D24" t="str">
            <v>GW-2</v>
          </cell>
          <cell r="E24" t="str">
            <v>Calculation of GW-2 Groundwater Standards</v>
          </cell>
        </row>
        <row r="25">
          <cell r="E25" t="str">
            <v>for exposure to indoor air from a groundwater source</v>
          </cell>
        </row>
        <row r="27">
          <cell r="D27" t="str">
            <v>GW2 Exposure</v>
          </cell>
          <cell r="E27" t="str">
            <v>Exposure Assumptions related to the inhalation of indoor air.</v>
          </cell>
        </row>
        <row r="28">
          <cell r="E28" t="str">
            <v>Used to calculate the GW-2 standards.</v>
          </cell>
        </row>
        <row r="30">
          <cell r="D30" t="str">
            <v>GW-3</v>
          </cell>
          <cell r="E30" t="str">
            <v>Calculation of the GW-3 Groundwater Standards</v>
          </cell>
        </row>
        <row r="31">
          <cell r="E31" t="str">
            <v>for the protection of surface water bodies receiving</v>
          </cell>
        </row>
        <row r="32">
          <cell r="E32" t="str">
            <v>groundwater discharges</v>
          </cell>
        </row>
        <row r="34">
          <cell r="D34" t="str">
            <v>SW Target</v>
          </cell>
          <cell r="E34" t="str">
            <v>List of surface water benchmark levels - including, but not limited</v>
          </cell>
        </row>
        <row r="35">
          <cell r="E35" t="str">
            <v>to USEPA AWQC - which are the target level for GW-3 Standards.</v>
          </cell>
        </row>
        <row r="37">
          <cell r="C37" t="str">
            <v>This workbook is linked to two other related spreadsheets.  This means that the calculations herein rely upon data</v>
          </cell>
        </row>
        <row r="38">
          <cell r="C38" t="str">
            <v>present in the other workbooks.  Without the following files in the same directory, the values you</v>
          </cell>
        </row>
        <row r="39">
          <cell r="C39" t="str">
            <v xml:space="preserve"> see in this workbook may not be up-to-date.</v>
          </cell>
        </row>
        <row r="41">
          <cell r="C41" t="str">
            <v>1.</v>
          </cell>
          <cell r="D41" t="str">
            <v>MCP Toxicity.xlsx</v>
          </cell>
          <cell r="E41" t="str">
            <v>Database of toxicity values and physical constants used in calculations</v>
          </cell>
        </row>
        <row r="43">
          <cell r="C43" t="str">
            <v>2.</v>
          </cell>
          <cell r="D43" t="str">
            <v>MCP GW2 alpha.xlsx</v>
          </cell>
          <cell r="E43" t="str">
            <v>Derivation of the GW-2 Attenuation Factor using the Johnson &amp; Ettinger Model</v>
          </cell>
        </row>
        <row r="47">
          <cell r="D47" t="str">
            <v>Questions and Comments may be addressed to:</v>
          </cell>
        </row>
        <row r="49">
          <cell r="D49" t="str">
            <v>Lydia Thompson</v>
          </cell>
        </row>
        <row r="51">
          <cell r="D51" t="str">
            <v>Office:</v>
          </cell>
        </row>
        <row r="52">
          <cell r="D52" t="str">
            <v>Massachusetts Department of Environmental Protection</v>
          </cell>
        </row>
        <row r="53">
          <cell r="D53" t="str">
            <v>Office of Research and Standards</v>
          </cell>
        </row>
        <row r="54">
          <cell r="D54" t="str">
            <v>One Winter Street</v>
          </cell>
        </row>
        <row r="55">
          <cell r="D55" t="str">
            <v>Boston, MA 02108  USA</v>
          </cell>
        </row>
        <row r="57">
          <cell r="D57" t="str">
            <v>Telephone:  (617) 556-1165</v>
          </cell>
        </row>
        <row r="58">
          <cell r="D58" t="str">
            <v>Fax:  (617) 556-1006</v>
          </cell>
        </row>
        <row r="59">
          <cell r="D59" t="str">
            <v>Email:  Lydia.Thompson@state.ma.us</v>
          </cell>
        </row>
      </sheetData>
      <sheetData sheetId="1">
        <row r="1">
          <cell r="D1" t="str">
            <v>Risk-Based Levels</v>
          </cell>
        </row>
        <row r="2">
          <cell r="A2" t="str">
            <v>GROUNDWATER</v>
          </cell>
          <cell r="D2" t="str">
            <v>Non-Cancer</v>
          </cell>
          <cell r="H2" t="str">
            <v>Cancer</v>
          </cell>
          <cell r="L2" t="str">
            <v>Standard,</v>
          </cell>
          <cell r="O2" t="str">
            <v>LOWEST</v>
          </cell>
          <cell r="P2" t="str">
            <v>HIGHEST:</v>
          </cell>
          <cell r="Q2" t="str">
            <v>GW-1</v>
          </cell>
        </row>
        <row r="3">
          <cell r="A3" t="str">
            <v>PROTECTED FOR</v>
          </cell>
          <cell r="D3" t="str">
            <v>Hazard Index =</v>
          </cell>
          <cell r="F3">
            <v>0.2</v>
          </cell>
          <cell r="I3" t="str">
            <v>ELCR =</v>
          </cell>
          <cell r="J3">
            <v>9.9999999999999995E-7</v>
          </cell>
          <cell r="L3" t="str">
            <v>or Lowest</v>
          </cell>
          <cell r="N3" t="str">
            <v>Temporary</v>
          </cell>
          <cell r="O3" t="str">
            <v>Column L,</v>
          </cell>
          <cell r="P3" t="str">
            <v>Column O,</v>
          </cell>
          <cell r="Q3" t="str">
            <v>CALCULATED LEVELS</v>
          </cell>
        </row>
        <row r="4">
          <cell r="A4" t="str">
            <v>DRINKING WATER USE</v>
          </cell>
          <cell r="B4" t="str">
            <v>Existing</v>
          </cell>
          <cell r="G4" t="str">
            <v>Combined</v>
          </cell>
          <cell r="K4" t="str">
            <v>Combined</v>
          </cell>
          <cell r="L4" t="str">
            <v>Risk-Based,</v>
          </cell>
          <cell r="N4" t="str">
            <v>Calculation</v>
          </cell>
          <cell r="O4" t="str">
            <v>Ceiling</v>
          </cell>
          <cell r="P4" t="str">
            <v>Bckgrnd,</v>
          </cell>
          <cell r="Q4" t="str">
            <v>(Rounded)</v>
          </cell>
        </row>
        <row r="5">
          <cell r="B5" t="str">
            <v>Standard</v>
          </cell>
          <cell r="C5" t="str">
            <v>Basis</v>
          </cell>
          <cell r="D5" t="str">
            <v>Ingestion</v>
          </cell>
          <cell r="E5" t="str">
            <v>Dermal</v>
          </cell>
          <cell r="F5" t="str">
            <v>Inhalation</v>
          </cell>
          <cell r="G5" t="str">
            <v>Exposure</v>
          </cell>
          <cell r="H5" t="str">
            <v>Ingestion</v>
          </cell>
          <cell r="I5" t="str">
            <v>Dermal</v>
          </cell>
          <cell r="J5" t="str">
            <v>Inhalation</v>
          </cell>
          <cell r="K5" t="str">
            <v>Exposure</v>
          </cell>
          <cell r="L5" t="str">
            <v>Odor Threshold</v>
          </cell>
          <cell r="O5" t="str">
            <v>Value</v>
          </cell>
          <cell r="P5" t="str">
            <v>PQL</v>
          </cell>
        </row>
        <row r="6">
          <cell r="A6" t="str">
            <v>OIL OR HAZARDOUS MATERIAL</v>
          </cell>
          <cell r="B6" t="str">
            <v>µg/L</v>
          </cell>
          <cell r="D6" t="str">
            <v>µg/L</v>
          </cell>
          <cell r="E6" t="str">
            <v>µg/L</v>
          </cell>
          <cell r="F6" t="str">
            <v>µg/L</v>
          </cell>
          <cell r="G6" t="str">
            <v>µg/L</v>
          </cell>
          <cell r="H6" t="str">
            <v>µg/L</v>
          </cell>
          <cell r="I6" t="str">
            <v>µg/L</v>
          </cell>
          <cell r="J6" t="str">
            <v>µg/L</v>
          </cell>
          <cell r="K6" t="str">
            <v>µg/L</v>
          </cell>
          <cell r="L6" t="str">
            <v>µg/L</v>
          </cell>
          <cell r="M6" t="str">
            <v>basis</v>
          </cell>
          <cell r="O6" t="str">
            <v>µg/L</v>
          </cell>
          <cell r="P6" t="str">
            <v>µg/L</v>
          </cell>
          <cell r="Q6" t="str">
            <v>µg/L</v>
          </cell>
          <cell r="R6" t="str">
            <v>basis</v>
          </cell>
        </row>
        <row r="7">
          <cell r="A7" t="str">
            <v>ACENAPHTHENE</v>
          </cell>
          <cell r="D7">
            <v>204.38854003139716</v>
          </cell>
          <cell r="E7">
            <v>148.10098769471679</v>
          </cell>
          <cell r="F7">
            <v>28.841040395076771</v>
          </cell>
          <cell r="G7">
            <v>21.59006295312177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20</v>
          </cell>
          <cell r="M7" t="str">
            <v>Odor</v>
          </cell>
          <cell r="N7">
            <v>21.59006295312177</v>
          </cell>
          <cell r="O7">
            <v>20</v>
          </cell>
          <cell r="P7">
            <v>20</v>
          </cell>
          <cell r="Q7">
            <v>20</v>
          </cell>
          <cell r="R7" t="str">
            <v>Odor</v>
          </cell>
        </row>
        <row r="8">
          <cell r="A8" t="str">
            <v>ACENAPHTHYLENE</v>
          </cell>
          <cell r="D8">
            <v>102.19427001569858</v>
          </cell>
          <cell r="E8">
            <v>470.09364207221347</v>
          </cell>
          <cell r="F8">
            <v>38.052704848417697</v>
          </cell>
          <cell r="G8">
            <v>26.183589214376699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26.183589214376699</v>
          </cell>
          <cell r="M8" t="str">
            <v>Noncancer</v>
          </cell>
          <cell r="N8">
            <v>26.183589214376699</v>
          </cell>
          <cell r="O8">
            <v>26.183589214376699</v>
          </cell>
          <cell r="P8">
            <v>26.183589214376699</v>
          </cell>
          <cell r="Q8">
            <v>30</v>
          </cell>
          <cell r="R8" t="str">
            <v>Noncancer</v>
          </cell>
        </row>
        <row r="9">
          <cell r="A9" t="str">
            <v>ACETONE</v>
          </cell>
          <cell r="B9">
            <v>6300</v>
          </cell>
          <cell r="C9" t="str">
            <v>ORSGL</v>
          </cell>
          <cell r="D9">
            <v>3065.8281004709579</v>
          </cell>
          <cell r="E9">
            <v>682682.46728357906</v>
          </cell>
          <cell r="F9">
            <v>836.29848297201625</v>
          </cell>
          <cell r="G9">
            <v>656.43232602709861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6300</v>
          </cell>
          <cell r="M9" t="str">
            <v>ORSGL</v>
          </cell>
          <cell r="N9">
            <v>656.43232602709861</v>
          </cell>
          <cell r="O9">
            <v>6300</v>
          </cell>
          <cell r="P9">
            <v>6300</v>
          </cell>
          <cell r="Q9">
            <v>6300</v>
          </cell>
          <cell r="R9" t="str">
            <v>ORSGL</v>
          </cell>
        </row>
        <row r="10">
          <cell r="A10" t="str">
            <v>ALDRIN</v>
          </cell>
          <cell r="D10">
            <v>0.10219427001569859</v>
          </cell>
          <cell r="E10">
            <v>4.9754242532697923E-3</v>
          </cell>
          <cell r="F10">
            <v>0.25634978794745011</v>
          </cell>
          <cell r="G10">
            <v>4.6582240114830175E-3</v>
          </cell>
          <cell r="H10">
            <v>3.1562808951269231E-3</v>
          </cell>
          <cell r="I10">
            <v>1.6135840145788458E-4</v>
          </cell>
          <cell r="J10">
            <v>6.3397945451532066E-3</v>
          </cell>
          <cell r="K10">
            <v>1.4988129658834588E-4</v>
          </cell>
          <cell r="L10">
            <v>1.4988129658834588E-4</v>
          </cell>
          <cell r="M10" t="str">
            <v>Cancer</v>
          </cell>
          <cell r="N10">
            <v>1.4988129658834588E-4</v>
          </cell>
          <cell r="O10">
            <v>1.4988129658834588E-4</v>
          </cell>
          <cell r="P10">
            <v>0.5</v>
          </cell>
          <cell r="Q10">
            <v>0.5</v>
          </cell>
          <cell r="R10" t="str">
            <v>PQL</v>
          </cell>
        </row>
        <row r="11">
          <cell r="A11" t="str">
            <v>ANTHRACENE</v>
          </cell>
          <cell r="D11">
            <v>1021.9427001569858</v>
          </cell>
          <cell r="E11">
            <v>4700.9364207221342</v>
          </cell>
          <cell r="F11">
            <v>68.088093450590165</v>
          </cell>
          <cell r="G11">
            <v>62.979797144044603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62.979797144044603</v>
          </cell>
          <cell r="M11" t="str">
            <v>Noncancer</v>
          </cell>
          <cell r="N11">
            <v>62.979797144044603</v>
          </cell>
          <cell r="O11">
            <v>62.979797144044603</v>
          </cell>
          <cell r="P11">
            <v>62.979797144044603</v>
          </cell>
          <cell r="Q11">
            <v>60</v>
          </cell>
          <cell r="R11" t="str">
            <v>Noncancer</v>
          </cell>
        </row>
        <row r="12">
          <cell r="A12" t="str">
            <v>ANTIMONY</v>
          </cell>
          <cell r="B12">
            <v>6</v>
          </cell>
          <cell r="C12" t="str">
            <v>MMCL</v>
          </cell>
          <cell r="D12">
            <v>1.3625902668759813</v>
          </cell>
          <cell r="E12">
            <v>25.014025245441793</v>
          </cell>
          <cell r="F12">
            <v>0</v>
          </cell>
          <cell r="G12">
            <v>1.2922001808348775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  <cell r="M12" t="str">
            <v>MMCL</v>
          </cell>
          <cell r="N12">
            <v>1.2922001808348775</v>
          </cell>
          <cell r="O12">
            <v>6</v>
          </cell>
          <cell r="P12">
            <v>6</v>
          </cell>
          <cell r="Q12">
            <v>6</v>
          </cell>
          <cell r="R12" t="str">
            <v>MMCL</v>
          </cell>
        </row>
        <row r="13">
          <cell r="A13" t="str">
            <v>ARSENIC</v>
          </cell>
          <cell r="B13">
            <v>10</v>
          </cell>
          <cell r="C13" t="str">
            <v>PMCL</v>
          </cell>
          <cell r="D13">
            <v>1.0219427001569856</v>
          </cell>
          <cell r="E13">
            <v>183.85308555399712</v>
          </cell>
          <cell r="F13">
            <v>0</v>
          </cell>
          <cell r="G13">
            <v>1.016293657707789</v>
          </cell>
          <cell r="H13">
            <v>3.577118347810513E-2</v>
          </cell>
          <cell r="I13">
            <v>7.4137602605132562</v>
          </cell>
          <cell r="J13">
            <v>0</v>
          </cell>
          <cell r="K13">
            <v>3.5599417296964121E-2</v>
          </cell>
          <cell r="L13">
            <v>10</v>
          </cell>
          <cell r="M13" t="str">
            <v>PMCL</v>
          </cell>
          <cell r="N13">
            <v>3.5599417296964121E-2</v>
          </cell>
          <cell r="O13">
            <v>10</v>
          </cell>
          <cell r="P13">
            <v>10</v>
          </cell>
          <cell r="Q13">
            <v>10</v>
          </cell>
          <cell r="R13" t="str">
            <v>PMCL</v>
          </cell>
        </row>
        <row r="14">
          <cell r="A14" t="str">
            <v>BARIUM</v>
          </cell>
          <cell r="B14">
            <v>2000</v>
          </cell>
          <cell r="C14" t="str">
            <v>MMCL</v>
          </cell>
          <cell r="D14">
            <v>681.29513343799067</v>
          </cell>
          <cell r="E14">
            <v>113813.81486676016</v>
          </cell>
          <cell r="F14">
            <v>0</v>
          </cell>
          <cell r="G14">
            <v>677.24113446069384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2000</v>
          </cell>
          <cell r="M14" t="str">
            <v>MMCL</v>
          </cell>
          <cell r="N14">
            <v>677.24113446069384</v>
          </cell>
          <cell r="O14">
            <v>2000</v>
          </cell>
          <cell r="P14">
            <v>2000</v>
          </cell>
          <cell r="Q14">
            <v>2000</v>
          </cell>
          <cell r="R14" t="str">
            <v>MMCL</v>
          </cell>
        </row>
        <row r="15">
          <cell r="A15" t="str">
            <v>BENZENE</v>
          </cell>
          <cell r="B15">
            <v>5</v>
          </cell>
          <cell r="C15" t="str">
            <v>MMCL</v>
          </cell>
          <cell r="D15">
            <v>13.625902668759812</v>
          </cell>
          <cell r="E15">
            <v>97.153523299327674</v>
          </cell>
          <cell r="F15">
            <v>2.2328188195325538</v>
          </cell>
          <cell r="G15">
            <v>1.881301206192225</v>
          </cell>
          <cell r="H15">
            <v>0.97557773122104896</v>
          </cell>
          <cell r="I15">
            <v>7.5056416859376656</v>
          </cell>
          <cell r="J15">
            <v>0.38158374657794508</v>
          </cell>
          <cell r="K15">
            <v>0.26462563007874135</v>
          </cell>
          <cell r="L15">
            <v>5</v>
          </cell>
          <cell r="M15" t="str">
            <v>MMCL</v>
          </cell>
          <cell r="N15">
            <v>0.26462563007874135</v>
          </cell>
          <cell r="O15">
            <v>5</v>
          </cell>
          <cell r="P15">
            <v>5</v>
          </cell>
          <cell r="Q15">
            <v>5</v>
          </cell>
          <cell r="R15" t="str">
            <v>MMCL</v>
          </cell>
        </row>
        <row r="16">
          <cell r="A16" t="str">
            <v>BENZO(a)ANTHRACENE</v>
          </cell>
          <cell r="D16">
            <v>102.19427001569858</v>
          </cell>
          <cell r="E16">
            <v>94.018728414442705</v>
          </cell>
          <cell r="F16">
            <v>296.72140620283966</v>
          </cell>
          <cell r="G16">
            <v>42.031592228631723</v>
          </cell>
          <cell r="H16">
            <v>7.3502431804325613E-2</v>
          </cell>
          <cell r="I16">
            <v>6.7622237259979553E-2</v>
          </cell>
          <cell r="J16">
            <v>0.37927572300360085</v>
          </cell>
          <cell r="K16">
            <v>3.2227260275239984E-2</v>
          </cell>
          <cell r="L16">
            <v>3.2227260275239984E-2</v>
          </cell>
          <cell r="M16" t="str">
            <v>Cancer</v>
          </cell>
          <cell r="N16">
            <v>3.2227260275239984E-2</v>
          </cell>
          <cell r="O16">
            <v>3.2227260275239984E-2</v>
          </cell>
          <cell r="P16">
            <v>1</v>
          </cell>
          <cell r="Q16">
            <v>1</v>
          </cell>
          <cell r="R16" t="str">
            <v>PQL</v>
          </cell>
        </row>
        <row r="17">
          <cell r="A17" t="str">
            <v>BENZO(a)PYRENE</v>
          </cell>
          <cell r="B17">
            <v>0.2</v>
          </cell>
          <cell r="C17" t="str">
            <v>MMCL</v>
          </cell>
          <cell r="D17">
            <v>102.19427001569858</v>
          </cell>
          <cell r="E17">
            <v>94.018728414442705</v>
          </cell>
          <cell r="F17">
            <v>7763.146943079938</v>
          </cell>
          <cell r="G17">
            <v>48.661144768254935</v>
          </cell>
          <cell r="H17">
            <v>7.3502431804325606E-3</v>
          </cell>
          <cell r="I17">
            <v>6.7622237259979566E-3</v>
          </cell>
          <cell r="J17">
            <v>0.99230224313747528</v>
          </cell>
          <cell r="K17">
            <v>3.5095350844942907E-3</v>
          </cell>
          <cell r="L17">
            <v>0.2</v>
          </cell>
          <cell r="M17" t="str">
            <v>MMCL</v>
          </cell>
          <cell r="N17">
            <v>3.5095350844942907E-3</v>
          </cell>
          <cell r="O17">
            <v>0.2</v>
          </cell>
          <cell r="P17">
            <v>0.2</v>
          </cell>
          <cell r="Q17">
            <v>0.2</v>
          </cell>
          <cell r="R17" t="str">
            <v>MMCL</v>
          </cell>
        </row>
        <row r="18">
          <cell r="A18" t="str">
            <v>BENZO(b)FLUORANTHENE</v>
          </cell>
          <cell r="D18">
            <v>102.19427001569858</v>
          </cell>
          <cell r="E18">
            <v>470.09364207221347</v>
          </cell>
          <cell r="F18">
            <v>5405.0494339111665</v>
          </cell>
          <cell r="G18">
            <v>82.661485789699398</v>
          </cell>
          <cell r="H18">
            <v>7.3502431804325613E-2</v>
          </cell>
          <cell r="I18">
            <v>0.33811118629989784</v>
          </cell>
          <cell r="J18">
            <v>6.9088511616026516</v>
          </cell>
          <cell r="K18">
            <v>5.9853929324140652E-2</v>
          </cell>
          <cell r="L18">
            <v>5.9853929324140652E-2</v>
          </cell>
          <cell r="M18" t="str">
            <v>Cancer</v>
          </cell>
          <cell r="N18">
            <v>5.9853929324140652E-2</v>
          </cell>
          <cell r="O18">
            <v>5.9853929324140652E-2</v>
          </cell>
          <cell r="P18">
            <v>1</v>
          </cell>
          <cell r="Q18">
            <v>1</v>
          </cell>
          <cell r="R18" t="str">
            <v>PQL</v>
          </cell>
        </row>
        <row r="19">
          <cell r="A19" t="str">
            <v>BENZO(g,h,i)PERYLENE</v>
          </cell>
          <cell r="D19">
            <v>102.19427001569858</v>
          </cell>
          <cell r="E19">
            <v>94.018728414442705</v>
          </cell>
          <cell r="F19">
            <v>11210.276911350169</v>
          </cell>
          <cell r="G19">
            <v>48.755118407989322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48.755118407989322</v>
          </cell>
          <cell r="M19" t="str">
            <v>Noncancer</v>
          </cell>
          <cell r="N19">
            <v>48.755118407989322</v>
          </cell>
          <cell r="O19">
            <v>48.755118407989322</v>
          </cell>
          <cell r="P19">
            <v>48.755118407989322</v>
          </cell>
          <cell r="Q19">
            <v>50</v>
          </cell>
          <cell r="R19" t="str">
            <v>Noncancer</v>
          </cell>
        </row>
        <row r="20">
          <cell r="A20" t="str">
            <v>BENZO(k)FLUORANTHENE</v>
          </cell>
          <cell r="D20">
            <v>102.19427001569858</v>
          </cell>
          <cell r="E20">
            <v>94.018728414442705</v>
          </cell>
          <cell r="F20">
            <v>6078.5810244645963</v>
          </cell>
          <cell r="G20">
            <v>48.5767610091008</v>
          </cell>
          <cell r="H20">
            <v>0.73502431804325608</v>
          </cell>
          <cell r="I20">
            <v>0.67622237259979567</v>
          </cell>
          <cell r="J20">
            <v>77.697738171062753</v>
          </cell>
          <cell r="K20">
            <v>0.35060985908938896</v>
          </cell>
          <cell r="L20">
            <v>0.35060985908938896</v>
          </cell>
          <cell r="M20" t="str">
            <v>Cancer</v>
          </cell>
          <cell r="N20">
            <v>0.35060985908938896</v>
          </cell>
          <cell r="O20">
            <v>0.35060985908938896</v>
          </cell>
          <cell r="P20">
            <v>1</v>
          </cell>
          <cell r="Q20">
            <v>1</v>
          </cell>
          <cell r="R20" t="str">
            <v>PQL</v>
          </cell>
        </row>
        <row r="21">
          <cell r="A21" t="str">
            <v>BERYLLIUM</v>
          </cell>
          <cell r="B21">
            <v>4</v>
          </cell>
          <cell r="C21" t="str">
            <v>MMCL</v>
          </cell>
          <cell r="D21">
            <v>6.812951334379906</v>
          </cell>
          <cell r="E21">
            <v>12.507012622720897</v>
          </cell>
          <cell r="F21">
            <v>0</v>
          </cell>
          <cell r="G21">
            <v>4.4104465477408379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</v>
          </cell>
          <cell r="M21" t="str">
            <v>MMCL</v>
          </cell>
          <cell r="N21">
            <v>4.4104465477408379</v>
          </cell>
          <cell r="O21">
            <v>4</v>
          </cell>
          <cell r="P21">
            <v>4</v>
          </cell>
          <cell r="Q21">
            <v>4</v>
          </cell>
          <cell r="R21" t="str">
            <v>MMCL</v>
          </cell>
        </row>
        <row r="22">
          <cell r="A22" t="str">
            <v>BIPHENYL, 1,1-</v>
          </cell>
          <cell r="D22">
            <v>170.32378335949767</v>
          </cell>
          <cell r="E22">
            <v>122.45848478375518</v>
          </cell>
          <cell r="F22">
            <v>0.91252415684494892</v>
          </cell>
          <cell r="G22">
            <v>0.90098320419397104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0.90098320419397104</v>
          </cell>
          <cell r="M22" t="str">
            <v>Noncancer</v>
          </cell>
          <cell r="N22">
            <v>0.90098320419397104</v>
          </cell>
          <cell r="O22">
            <v>0.90098320419397104</v>
          </cell>
          <cell r="P22">
            <v>0.90098320419397104</v>
          </cell>
          <cell r="Q22">
            <v>0.9</v>
          </cell>
          <cell r="R22" t="str">
            <v>Noncancer</v>
          </cell>
        </row>
        <row r="23">
          <cell r="A23" t="str">
            <v>BIS(2-CHLOROETHYL)ETHER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4.8778886561052448E-2</v>
          </cell>
          <cell r="I23">
            <v>2.004397755194637</v>
          </cell>
          <cell r="J23">
            <v>0.13749296792499588</v>
          </cell>
          <cell r="K23">
            <v>3.5369840120793361E-2</v>
          </cell>
          <cell r="L23">
            <v>3.5369840120793361E-2</v>
          </cell>
          <cell r="M23" t="str">
            <v>Cancer</v>
          </cell>
          <cell r="N23">
            <v>3.5369840120793361E-2</v>
          </cell>
          <cell r="O23">
            <v>3.5369840120793361E-2</v>
          </cell>
          <cell r="P23">
            <v>28.5</v>
          </cell>
          <cell r="Q23">
            <v>30</v>
          </cell>
          <cell r="R23" t="str">
            <v>PQL</v>
          </cell>
        </row>
        <row r="24">
          <cell r="A24" t="str">
            <v>BIS(2-CHLOROISOPROPYL)ETHER</v>
          </cell>
          <cell r="D24">
            <v>136.25902668759812</v>
          </cell>
          <cell r="E24">
            <v>1865.112119569671</v>
          </cell>
          <cell r="F24">
            <v>64.969372304770133</v>
          </cell>
          <cell r="G24">
            <v>42.979341563449708</v>
          </cell>
          <cell r="H24">
            <v>0.76652536024510975</v>
          </cell>
          <cell r="I24">
            <v>11.017385680183853</v>
          </cell>
          <cell r="J24">
            <v>0.61860243007626015</v>
          </cell>
          <cell r="K24">
            <v>0.33201621722995917</v>
          </cell>
          <cell r="L24">
            <v>0.33201621722995917</v>
          </cell>
          <cell r="M24" t="str">
            <v>Cancer</v>
          </cell>
          <cell r="N24">
            <v>0.33201621722995917</v>
          </cell>
          <cell r="O24">
            <v>0.33201621722995917</v>
          </cell>
          <cell r="P24">
            <v>28.5</v>
          </cell>
          <cell r="Q24">
            <v>30</v>
          </cell>
          <cell r="R24" t="str">
            <v>PQL</v>
          </cell>
        </row>
        <row r="25">
          <cell r="A25" t="str">
            <v>BIS(2-ETHYLHEXYL)PHTHALATE</v>
          </cell>
          <cell r="B25">
            <v>6</v>
          </cell>
          <cell r="C25" t="str">
            <v>MMCL</v>
          </cell>
          <cell r="D25">
            <v>68.129513343799061</v>
          </cell>
          <cell r="E25">
            <v>68.129513343799061</v>
          </cell>
          <cell r="F25">
            <v>2289.3087698877139</v>
          </cell>
          <cell r="G25">
            <v>33.565307214526214</v>
          </cell>
          <cell r="H25">
            <v>3.8326268012255493</v>
          </cell>
          <cell r="I25">
            <v>3.8326268012255493</v>
          </cell>
          <cell r="J25">
            <v>3353.4664530475798</v>
          </cell>
          <cell r="K25">
            <v>1.9152189630165373</v>
          </cell>
          <cell r="L25">
            <v>6</v>
          </cell>
          <cell r="M25" t="str">
            <v>MMCL</v>
          </cell>
          <cell r="N25">
            <v>1.9152189630165373</v>
          </cell>
          <cell r="O25">
            <v>6</v>
          </cell>
          <cell r="P25">
            <v>6</v>
          </cell>
          <cell r="Q25">
            <v>6</v>
          </cell>
          <cell r="R25" t="str">
            <v>MMCL</v>
          </cell>
        </row>
        <row r="26">
          <cell r="A26" t="str">
            <v>BROMODICHLOROMETHANE</v>
          </cell>
          <cell r="D26">
            <v>10.219427001569859</v>
          </cell>
          <cell r="E26">
            <v>155.65612245503846</v>
          </cell>
          <cell r="F26">
            <v>3.1190188943444008</v>
          </cell>
          <cell r="G26">
            <v>2.3535453337384746</v>
          </cell>
          <cell r="H26">
            <v>0.86543185834125302</v>
          </cell>
          <cell r="I26">
            <v>13.841555656462782</v>
          </cell>
          <cell r="J26">
            <v>0.23470662419251029</v>
          </cell>
          <cell r="K26">
            <v>0.18220323184065174</v>
          </cell>
          <cell r="L26">
            <v>0.18220323184065174</v>
          </cell>
          <cell r="M26" t="str">
            <v>Cancer</v>
          </cell>
          <cell r="N26">
            <v>0.18220323184065174</v>
          </cell>
          <cell r="O26">
            <v>0.18220323184065174</v>
          </cell>
          <cell r="P26">
            <v>2.5</v>
          </cell>
          <cell r="Q26">
            <v>3</v>
          </cell>
          <cell r="R26" t="str">
            <v>PQL</v>
          </cell>
        </row>
        <row r="27">
          <cell r="A27" t="str">
            <v>BROMOFORM</v>
          </cell>
          <cell r="D27">
            <v>68.129513343799061</v>
          </cell>
          <cell r="E27">
            <v>921.06733841621224</v>
          </cell>
          <cell r="F27">
            <v>32.994176684539646</v>
          </cell>
          <cell r="G27">
            <v>21.705156085180782</v>
          </cell>
          <cell r="H27">
            <v>6.7919968629313532</v>
          </cell>
          <cell r="I27">
            <v>96.419735392490622</v>
          </cell>
          <cell r="J27">
            <v>5.7118600381499682</v>
          </cell>
          <cell r="K27">
            <v>3.0059119286969156</v>
          </cell>
          <cell r="L27">
            <v>3.0059119286969156</v>
          </cell>
          <cell r="M27" t="str">
            <v>Cancer</v>
          </cell>
          <cell r="N27">
            <v>3.0059119286969156</v>
          </cell>
          <cell r="O27">
            <v>3.0059119286969156</v>
          </cell>
          <cell r="P27">
            <v>3.5</v>
          </cell>
          <cell r="Q27">
            <v>4</v>
          </cell>
          <cell r="R27" t="str">
            <v>PQL</v>
          </cell>
        </row>
        <row r="28">
          <cell r="A28" t="str">
            <v>BROMOMETHANE</v>
          </cell>
          <cell r="B28">
            <v>10</v>
          </cell>
          <cell r="C28" t="str">
            <v>ORSGL</v>
          </cell>
          <cell r="D28">
            <v>4.7690659340659343</v>
          </cell>
          <cell r="E28">
            <v>0</v>
          </cell>
          <cell r="F28">
            <v>1.1896480266295617</v>
          </cell>
          <cell r="G28">
            <v>0.9521366379979076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10</v>
          </cell>
          <cell r="M28" t="str">
            <v>ORSGL</v>
          </cell>
          <cell r="N28">
            <v>0.9521366379979076</v>
          </cell>
          <cell r="O28">
            <v>10</v>
          </cell>
          <cell r="P28">
            <v>10</v>
          </cell>
          <cell r="Q28">
            <v>10</v>
          </cell>
          <cell r="R28" t="str">
            <v>ORSGL</v>
          </cell>
        </row>
        <row r="29">
          <cell r="A29" t="str">
            <v>CADMIUM</v>
          </cell>
          <cell r="B29">
            <v>5</v>
          </cell>
          <cell r="C29" t="str">
            <v>MMCL</v>
          </cell>
          <cell r="D29">
            <v>1.7032378335949765</v>
          </cell>
          <cell r="E29">
            <v>21.887272089761566</v>
          </cell>
          <cell r="F29">
            <v>0</v>
          </cell>
          <cell r="G29">
            <v>1.580263844172346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</v>
          </cell>
          <cell r="M29" t="str">
            <v>MMCL</v>
          </cell>
          <cell r="N29">
            <v>1.580263844172346</v>
          </cell>
          <cell r="O29">
            <v>5</v>
          </cell>
          <cell r="P29">
            <v>5</v>
          </cell>
          <cell r="Q29">
            <v>5</v>
          </cell>
          <cell r="R29" t="str">
            <v>MMCL</v>
          </cell>
        </row>
        <row r="30">
          <cell r="A30" t="str">
            <v>CARBON TETRACHLORIDE</v>
          </cell>
          <cell r="B30">
            <v>5</v>
          </cell>
          <cell r="C30" t="str">
            <v>MMCL</v>
          </cell>
          <cell r="D30">
            <v>13.625902668759812</v>
          </cell>
          <cell r="E30">
            <v>56.24434564105551</v>
          </cell>
          <cell r="F30">
            <v>28.042771473995668</v>
          </cell>
          <cell r="G30">
            <v>7.8846313320385129</v>
          </cell>
          <cell r="H30">
            <v>0.76652536024510975</v>
          </cell>
          <cell r="I30">
            <v>3.3224042766932897</v>
          </cell>
          <cell r="J30">
            <v>0.62301810710425576</v>
          </cell>
          <cell r="K30">
            <v>0.31146196397783682</v>
          </cell>
          <cell r="L30">
            <v>5</v>
          </cell>
          <cell r="M30" t="str">
            <v>MMCL</v>
          </cell>
          <cell r="N30">
            <v>0.31146196397783682</v>
          </cell>
          <cell r="O30">
            <v>5</v>
          </cell>
          <cell r="P30">
            <v>5</v>
          </cell>
          <cell r="Q30">
            <v>5</v>
          </cell>
          <cell r="R30" t="str">
            <v>MMCL</v>
          </cell>
        </row>
        <row r="31">
          <cell r="A31" t="str">
            <v>CHLORDANE</v>
          </cell>
          <cell r="B31">
            <v>2</v>
          </cell>
          <cell r="C31" t="str">
            <v>MMCL</v>
          </cell>
          <cell r="D31">
            <v>1.7032378335949765</v>
          </cell>
          <cell r="E31">
            <v>6.8129513343799051</v>
          </cell>
          <cell r="F31">
            <v>1.1893179122350812</v>
          </cell>
          <cell r="G31">
            <v>0.63503578408424211</v>
          </cell>
          <cell r="H31">
            <v>0.15330507204902197</v>
          </cell>
          <cell r="I31">
            <v>0.61322028819608787</v>
          </cell>
          <cell r="J31">
            <v>0.22648054753880656</v>
          </cell>
          <cell r="K31">
            <v>7.9560400254079136E-2</v>
          </cell>
          <cell r="L31">
            <v>2</v>
          </cell>
          <cell r="M31" t="str">
            <v>MMCL</v>
          </cell>
          <cell r="N31">
            <v>7.9560400254079136E-2</v>
          </cell>
          <cell r="O31">
            <v>2</v>
          </cell>
          <cell r="P31">
            <v>2</v>
          </cell>
          <cell r="Q31">
            <v>2</v>
          </cell>
          <cell r="R31" t="str">
            <v>MMCL</v>
          </cell>
        </row>
        <row r="32">
          <cell r="A32" t="str">
            <v>CHLOROANILINE, p-</v>
          </cell>
          <cell r="D32">
            <v>1.7032378335949765</v>
          </cell>
          <cell r="E32">
            <v>27.176209477846502</v>
          </cell>
          <cell r="F32">
            <v>87.509587991650491</v>
          </cell>
          <cell r="G32">
            <v>1.5739572384235145</v>
          </cell>
          <cell r="H32">
            <v>0.26828387608578846</v>
          </cell>
          <cell r="I32">
            <v>4.4949050429931079</v>
          </cell>
          <cell r="J32">
            <v>0</v>
          </cell>
          <cell r="K32">
            <v>0.25317294108186394</v>
          </cell>
          <cell r="L32">
            <v>0.25317294108186394</v>
          </cell>
          <cell r="M32" t="str">
            <v>Cancer</v>
          </cell>
          <cell r="N32">
            <v>0.25317294108186394</v>
          </cell>
          <cell r="O32">
            <v>0.25317294108186394</v>
          </cell>
          <cell r="P32">
            <v>20</v>
          </cell>
          <cell r="Q32">
            <v>20</v>
          </cell>
          <cell r="R32" t="str">
            <v>PQL</v>
          </cell>
        </row>
        <row r="33">
          <cell r="A33" t="str">
            <v>CHLOROBENZENE</v>
          </cell>
          <cell r="B33">
            <v>100</v>
          </cell>
          <cell r="C33" t="str">
            <v>MMCL</v>
          </cell>
          <cell r="D33">
            <v>68.129513343799061</v>
          </cell>
          <cell r="E33">
            <v>212.64191403967897</v>
          </cell>
          <cell r="F33">
            <v>13.11753261372181</v>
          </cell>
          <cell r="G33">
            <v>10.458662846263408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100</v>
          </cell>
          <cell r="M33" t="str">
            <v>MMCL</v>
          </cell>
          <cell r="N33">
            <v>10.458662846263408</v>
          </cell>
          <cell r="O33">
            <v>100</v>
          </cell>
          <cell r="P33">
            <v>100</v>
          </cell>
          <cell r="Q33">
            <v>100</v>
          </cell>
          <cell r="R33" t="str">
            <v>MMCL</v>
          </cell>
        </row>
        <row r="34">
          <cell r="A34" t="str">
            <v>CHLOROFORM</v>
          </cell>
          <cell r="B34">
            <v>70</v>
          </cell>
          <cell r="C34" t="str">
            <v>ORSGL</v>
          </cell>
          <cell r="D34">
            <v>34.064756671899531</v>
          </cell>
          <cell r="E34">
            <v>414.59005205667631</v>
          </cell>
          <cell r="F34">
            <v>175.07098616584142</v>
          </cell>
          <cell r="G34">
            <v>26.68100805443116</v>
          </cell>
          <cell r="H34">
            <v>0</v>
          </cell>
          <cell r="I34">
            <v>0</v>
          </cell>
          <cell r="J34">
            <v>0.15373522686164909</v>
          </cell>
          <cell r="K34">
            <v>0.15373522686164909</v>
          </cell>
          <cell r="L34">
            <v>70</v>
          </cell>
          <cell r="M34" t="str">
            <v>ORSGL</v>
          </cell>
          <cell r="N34">
            <v>0.15373522686164909</v>
          </cell>
          <cell r="O34">
            <v>70</v>
          </cell>
          <cell r="P34">
            <v>70</v>
          </cell>
          <cell r="Q34">
            <v>70</v>
          </cell>
          <cell r="R34" t="str">
            <v>ORSGL</v>
          </cell>
        </row>
        <row r="35">
          <cell r="A35" t="str">
            <v>CHLOROPHENOL, 2-</v>
          </cell>
          <cell r="D35">
            <v>17.032378335949765</v>
          </cell>
          <cell r="E35">
            <v>168.1856281084842</v>
          </cell>
          <cell r="F35">
            <v>86.014904001636779</v>
          </cell>
          <cell r="G35">
            <v>13.109010192565563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0.18</v>
          </cell>
          <cell r="M35" t="str">
            <v>Odor</v>
          </cell>
          <cell r="N35">
            <v>13.109010192565563</v>
          </cell>
          <cell r="O35">
            <v>0.18</v>
          </cell>
          <cell r="P35">
            <v>10</v>
          </cell>
          <cell r="Q35">
            <v>10</v>
          </cell>
          <cell r="R35" t="str">
            <v>PQL</v>
          </cell>
        </row>
        <row r="36">
          <cell r="A36" t="str">
            <v>CHROMIUM (TOTAL)</v>
          </cell>
          <cell r="B36">
            <v>100</v>
          </cell>
          <cell r="C36" t="str">
            <v>MMCL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100</v>
          </cell>
          <cell r="M36" t="str">
            <v>MMCL</v>
          </cell>
          <cell r="N36">
            <v>0</v>
          </cell>
          <cell r="O36">
            <v>100</v>
          </cell>
          <cell r="P36">
            <v>100</v>
          </cell>
          <cell r="Q36">
            <v>100</v>
          </cell>
          <cell r="R36" t="str">
            <v>MMCL</v>
          </cell>
        </row>
        <row r="37">
          <cell r="A37" t="str">
            <v>CHROMIUM(III)</v>
          </cell>
          <cell r="D37">
            <v>5109.7135007849301</v>
          </cell>
          <cell r="E37">
            <v>234506.48667601679</v>
          </cell>
          <cell r="F37">
            <v>0</v>
          </cell>
          <cell r="G37">
            <v>5000.751034804588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5000.751034804588</v>
          </cell>
          <cell r="M37" t="str">
            <v>Noncancer</v>
          </cell>
          <cell r="N37">
            <v>5000.751034804588</v>
          </cell>
          <cell r="O37">
            <v>5000.751034804588</v>
          </cell>
          <cell r="P37">
            <v>5000.751034804588</v>
          </cell>
          <cell r="Q37">
            <v>100</v>
          </cell>
          <cell r="R37" t="str">
            <v>MMCL for Total Chromium</v>
          </cell>
        </row>
        <row r="38">
          <cell r="A38" t="str">
            <v>CHROMIUM(VI)</v>
          </cell>
          <cell r="D38">
            <v>10.219427001569859</v>
          </cell>
          <cell r="E38">
            <v>103.18285413744738</v>
          </cell>
          <cell r="F38">
            <v>0</v>
          </cell>
          <cell r="G38">
            <v>9.2984870769806118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9.2984870769806118</v>
          </cell>
          <cell r="M38" t="str">
            <v>Noncancer</v>
          </cell>
          <cell r="N38">
            <v>9.2984870769806118</v>
          </cell>
          <cell r="O38">
            <v>9.2984870769806118</v>
          </cell>
          <cell r="P38">
            <v>9.2984870769806118</v>
          </cell>
          <cell r="Q38">
            <v>100</v>
          </cell>
          <cell r="R38" t="str">
            <v>MMCL for Total Chromium</v>
          </cell>
        </row>
        <row r="39">
          <cell r="A39" t="str">
            <v>CHRYSENE</v>
          </cell>
          <cell r="D39">
            <v>102.19427001569858</v>
          </cell>
          <cell r="E39">
            <v>94.018728414442705</v>
          </cell>
          <cell r="F39">
            <v>659.95076705776353</v>
          </cell>
          <cell r="G39">
            <v>45.585650362974832</v>
          </cell>
          <cell r="H39">
            <v>0.73502431804325608</v>
          </cell>
          <cell r="I39">
            <v>0.67622237259979567</v>
          </cell>
          <cell r="J39">
            <v>8.4356335299754601</v>
          </cell>
          <cell r="K39">
            <v>0.33808369896918328</v>
          </cell>
          <cell r="L39">
            <v>0.33808369896918328</v>
          </cell>
          <cell r="M39" t="str">
            <v>Cancer</v>
          </cell>
          <cell r="N39">
            <v>0.33808369896918328</v>
          </cell>
          <cell r="O39">
            <v>0.33808369896918328</v>
          </cell>
          <cell r="P39">
            <v>1.5</v>
          </cell>
          <cell r="Q39">
            <v>2</v>
          </cell>
          <cell r="R39" t="str">
            <v>PQL</v>
          </cell>
        </row>
        <row r="40">
          <cell r="A40" t="str">
            <v>CYANIDE</v>
          </cell>
          <cell r="B40">
            <v>200</v>
          </cell>
          <cell r="C40" t="str">
            <v>MMCL</v>
          </cell>
          <cell r="D40">
            <v>2.0438854003139713</v>
          </cell>
          <cell r="E40">
            <v>375.21037868162676</v>
          </cell>
          <cell r="F40">
            <v>0.12525649127432231</v>
          </cell>
          <cell r="G40">
            <v>0.11798647723852729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200</v>
          </cell>
          <cell r="M40" t="str">
            <v>MMCL</v>
          </cell>
          <cell r="N40">
            <v>0.11798647723852729</v>
          </cell>
          <cell r="O40">
            <v>200</v>
          </cell>
          <cell r="P40">
            <v>200</v>
          </cell>
          <cell r="Q40">
            <v>200</v>
          </cell>
          <cell r="R40" t="str">
            <v>MMCL</v>
          </cell>
        </row>
        <row r="41">
          <cell r="A41" t="str">
            <v>DIBENZO(a,h)ANTHRACENE</v>
          </cell>
          <cell r="D41">
            <v>102.19427001569858</v>
          </cell>
          <cell r="E41">
            <v>94.018728414442705</v>
          </cell>
          <cell r="F41">
            <v>30246.966255606247</v>
          </cell>
          <cell r="G41">
            <v>48.888939352666831</v>
          </cell>
          <cell r="H41">
            <v>7.3502431804325606E-3</v>
          </cell>
          <cell r="I41">
            <v>6.7622237259979566E-3</v>
          </cell>
          <cell r="J41">
            <v>3.8662326867709456</v>
          </cell>
          <cell r="K41">
            <v>3.5187860431642867E-3</v>
          </cell>
          <cell r="L41">
            <v>3.5187860431642867E-3</v>
          </cell>
          <cell r="M41" t="str">
            <v>Cancer</v>
          </cell>
          <cell r="N41">
            <v>3.5187860431642867E-3</v>
          </cell>
          <cell r="O41">
            <v>3.5187860431642867E-3</v>
          </cell>
          <cell r="P41">
            <v>0.5</v>
          </cell>
          <cell r="Q41">
            <v>0.5</v>
          </cell>
          <cell r="R41" t="str">
            <v>PQL</v>
          </cell>
        </row>
        <row r="42">
          <cell r="A42" t="str">
            <v>DIBROMOCHLOROMETHANE</v>
          </cell>
          <cell r="D42">
            <v>68.129513343799061</v>
          </cell>
          <cell r="E42">
            <v>1080.6248454239126</v>
          </cell>
          <cell r="F42">
            <v>27.648663751896901</v>
          </cell>
          <cell r="G42">
            <v>19.315672616964395</v>
          </cell>
          <cell r="H42">
            <v>0.63877113353759152</v>
          </cell>
          <cell r="I42">
            <v>10.638914208520655</v>
          </cell>
          <cell r="J42">
            <v>0.21937940369107672</v>
          </cell>
          <cell r="K42">
            <v>0.16082823856253331</v>
          </cell>
          <cell r="L42">
            <v>0.16082823856253331</v>
          </cell>
          <cell r="M42" t="str">
            <v>Cancer</v>
          </cell>
          <cell r="N42">
            <v>0.16082823856253331</v>
          </cell>
          <cell r="O42">
            <v>0.16082823856253331</v>
          </cell>
          <cell r="P42">
            <v>2</v>
          </cell>
          <cell r="Q42">
            <v>2</v>
          </cell>
          <cell r="R42" t="str">
            <v>PQL</v>
          </cell>
        </row>
        <row r="43">
          <cell r="A43" t="str">
            <v>DICHLOROBENZENE, 1,2-  (o-DCB)</v>
          </cell>
          <cell r="B43">
            <v>600</v>
          </cell>
          <cell r="C43" t="str">
            <v>MMCL</v>
          </cell>
          <cell r="D43">
            <v>306.58281004709573</v>
          </cell>
          <cell r="E43">
            <v>486.02810850453619</v>
          </cell>
          <cell r="F43">
            <v>240.91507526751172</v>
          </cell>
          <cell r="G43">
            <v>105.59555116910111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600</v>
          </cell>
          <cell r="M43" t="str">
            <v>MMCL</v>
          </cell>
          <cell r="N43">
            <v>105.59555116910111</v>
          </cell>
          <cell r="O43">
            <v>600</v>
          </cell>
          <cell r="P43">
            <v>600</v>
          </cell>
          <cell r="Q43">
            <v>600</v>
          </cell>
          <cell r="R43" t="str">
            <v>MMCL</v>
          </cell>
        </row>
        <row r="44">
          <cell r="A44" t="str">
            <v>DICHLOROBENZENE, 1,3-  (m-DCB)</v>
          </cell>
          <cell r="D44">
            <v>306.58281004709573</v>
          </cell>
          <cell r="E44">
            <v>417.50471703708837</v>
          </cell>
          <cell r="F44">
            <v>234.93083470898901</v>
          </cell>
          <cell r="G44">
            <v>100.87238530786621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100.87238530786621</v>
          </cell>
          <cell r="M44" t="str">
            <v>Noncancer</v>
          </cell>
          <cell r="N44">
            <v>100.87238530786621</v>
          </cell>
          <cell r="O44">
            <v>100.87238530786621</v>
          </cell>
          <cell r="P44">
            <v>100.87238530786621</v>
          </cell>
          <cell r="Q44">
            <v>100</v>
          </cell>
          <cell r="R44" t="str">
            <v>Noncancer</v>
          </cell>
        </row>
        <row r="45">
          <cell r="A45" t="str">
            <v>DICHLOROBENZENE, 1,4-  (p-DCB)</v>
          </cell>
          <cell r="B45">
            <v>5</v>
          </cell>
          <cell r="C45" t="str">
            <v>MMCL</v>
          </cell>
          <cell r="D45">
            <v>306.58281004709573</v>
          </cell>
          <cell r="E45">
            <v>478.69775042399726</v>
          </cell>
          <cell r="F45">
            <v>236.40751896167615</v>
          </cell>
          <cell r="G45">
            <v>104.37600342359514</v>
          </cell>
          <cell r="H45">
            <v>2.2356989673815706</v>
          </cell>
          <cell r="I45">
            <v>3.6655510766113291</v>
          </cell>
          <cell r="J45">
            <v>0.57445906544550474</v>
          </cell>
          <cell r="K45">
            <v>0.40636105274191986</v>
          </cell>
          <cell r="L45">
            <v>5</v>
          </cell>
          <cell r="M45" t="str">
            <v>MMCL</v>
          </cell>
          <cell r="N45">
            <v>0.40636105274191986</v>
          </cell>
          <cell r="O45">
            <v>5</v>
          </cell>
          <cell r="P45">
            <v>5</v>
          </cell>
          <cell r="Q45">
            <v>5</v>
          </cell>
          <cell r="R45" t="str">
            <v>MMCL</v>
          </cell>
        </row>
        <row r="46">
          <cell r="A46" t="str">
            <v>DICHLOROBENZIDINE, 3,3'-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0.11923727826035042</v>
          </cell>
          <cell r="I46">
            <v>0.31331451341258859</v>
          </cell>
          <cell r="J46">
            <v>258983.19221938695</v>
          </cell>
          <cell r="K46">
            <v>8.6368287172087846E-2</v>
          </cell>
          <cell r="L46">
            <v>8.6368287172087846E-2</v>
          </cell>
          <cell r="M46" t="str">
            <v>Cancer</v>
          </cell>
          <cell r="N46">
            <v>8.6368287172087846E-2</v>
          </cell>
          <cell r="O46">
            <v>8.6368287172087846E-2</v>
          </cell>
          <cell r="P46">
            <v>82.5</v>
          </cell>
          <cell r="Q46">
            <v>80</v>
          </cell>
          <cell r="R46" t="str">
            <v>PQL</v>
          </cell>
        </row>
        <row r="47">
          <cell r="A47" t="str">
            <v>DICHLORODIPHENYL DICHLOROETHANE, P,P'- (DDD)</v>
          </cell>
          <cell r="D47">
            <v>1.7032378335949765</v>
          </cell>
          <cell r="E47">
            <v>7.664570251177393</v>
          </cell>
          <cell r="F47">
            <v>22.428740801447763</v>
          </cell>
          <cell r="G47">
            <v>1.3120377776327612</v>
          </cell>
          <cell r="H47">
            <v>0.22356989673815705</v>
          </cell>
          <cell r="I47">
            <v>0.67070969021447124</v>
          </cell>
          <cell r="J47">
            <v>2.4222567570342757</v>
          </cell>
          <cell r="K47">
            <v>0.15682165708443579</v>
          </cell>
          <cell r="L47">
            <v>0.15682165708443579</v>
          </cell>
          <cell r="M47" t="str">
            <v>Cancer</v>
          </cell>
          <cell r="N47">
            <v>0.15682165708443579</v>
          </cell>
          <cell r="O47">
            <v>0.15682165708443579</v>
          </cell>
          <cell r="P47">
            <v>0.15682165708443579</v>
          </cell>
          <cell r="Q47">
            <v>0.2</v>
          </cell>
          <cell r="R47" t="str">
            <v>Cancer</v>
          </cell>
        </row>
        <row r="48">
          <cell r="A48" t="str">
            <v>DICHLORODIPHENYLDICHLOROETHYLENE,P,P'- (DDE)</v>
          </cell>
          <cell r="D48">
            <v>1.7032378335949765</v>
          </cell>
          <cell r="E48">
            <v>1.5329140502354788</v>
          </cell>
          <cell r="F48">
            <v>4.1095895036219146</v>
          </cell>
          <cell r="G48">
            <v>0.67439857072627907</v>
          </cell>
          <cell r="H48">
            <v>0.15781404475634614</v>
          </cell>
          <cell r="I48">
            <v>9.4688426853807683E-2</v>
          </cell>
          <cell r="J48">
            <v>0.31328965335645198</v>
          </cell>
          <cell r="K48">
            <v>4.9777349159397438E-2</v>
          </cell>
          <cell r="L48">
            <v>4.9777349159397438E-2</v>
          </cell>
          <cell r="M48" t="str">
            <v>Cancer</v>
          </cell>
          <cell r="N48">
            <v>4.9777349159397438E-2</v>
          </cell>
          <cell r="O48">
            <v>4.9777349159397438E-2</v>
          </cell>
          <cell r="P48">
            <v>0.05</v>
          </cell>
          <cell r="Q48">
            <v>0.05</v>
          </cell>
          <cell r="R48" t="str">
            <v>PQL</v>
          </cell>
        </row>
        <row r="49">
          <cell r="A49" t="str">
            <v>DICHLORODIPHENYLTRICHLOROETHANE, P,P'- (DDT)</v>
          </cell>
          <cell r="D49">
            <v>1.7032378335949765</v>
          </cell>
          <cell r="E49">
            <v>1.5329140502354788</v>
          </cell>
          <cell r="F49">
            <v>18.853978591862472</v>
          </cell>
          <cell r="G49">
            <v>0.77368926358785928</v>
          </cell>
          <cell r="H49">
            <v>0.15781404475634614</v>
          </cell>
          <cell r="I49">
            <v>9.4688426853807683E-2</v>
          </cell>
          <cell r="J49">
            <v>1.4394273714339729</v>
          </cell>
          <cell r="K49">
            <v>5.6843228130372223E-2</v>
          </cell>
          <cell r="L49">
            <v>5.6843228130372223E-2</v>
          </cell>
          <cell r="M49" t="str">
            <v>Cancer</v>
          </cell>
          <cell r="N49">
            <v>5.6843228130372223E-2</v>
          </cell>
          <cell r="O49">
            <v>5.6843228130372223E-2</v>
          </cell>
          <cell r="P49">
            <v>0.3</v>
          </cell>
          <cell r="Q49">
            <v>0.3</v>
          </cell>
          <cell r="R49" t="str">
            <v>PQL</v>
          </cell>
        </row>
        <row r="50">
          <cell r="A50" t="str">
            <v>DICHLOROETHANE, 1,1-</v>
          </cell>
          <cell r="B50">
            <v>70</v>
          </cell>
          <cell r="C50" t="str">
            <v>ORSGL</v>
          </cell>
          <cell r="D50">
            <v>681.29513343799067</v>
          </cell>
          <cell r="E50">
            <v>7186.3793079873039</v>
          </cell>
          <cell r="F50">
            <v>194.69135336596148</v>
          </cell>
          <cell r="G50">
            <v>148.29579070798692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70</v>
          </cell>
          <cell r="M50" t="str">
            <v>ORSGL</v>
          </cell>
          <cell r="N50">
            <v>148.29579070798692</v>
          </cell>
          <cell r="O50">
            <v>70</v>
          </cell>
          <cell r="P50">
            <v>70</v>
          </cell>
          <cell r="Q50">
            <v>70</v>
          </cell>
          <cell r="R50" t="str">
            <v>ORSGL</v>
          </cell>
        </row>
        <row r="51">
          <cell r="A51" t="str">
            <v>DICHLOROETHANE, 1,2-</v>
          </cell>
          <cell r="B51">
            <v>5</v>
          </cell>
          <cell r="C51" t="str">
            <v>MMCL</v>
          </cell>
          <cell r="D51">
            <v>68.129513343799061</v>
          </cell>
          <cell r="E51">
            <v>3183.089667150266</v>
          </cell>
          <cell r="F51">
            <v>1.9066667885442867</v>
          </cell>
          <cell r="G51">
            <v>1.8536795188254132</v>
          </cell>
          <cell r="H51">
            <v>0.58963489249623835</v>
          </cell>
          <cell r="I51">
            <v>28.927381609385026</v>
          </cell>
          <cell r="J51">
            <v>0.13964789714313725</v>
          </cell>
          <cell r="K51">
            <v>0.11246821565827421</v>
          </cell>
          <cell r="L51">
            <v>5</v>
          </cell>
          <cell r="M51" t="str">
            <v>MMCL</v>
          </cell>
          <cell r="N51">
            <v>0.11246821565827421</v>
          </cell>
          <cell r="O51">
            <v>5</v>
          </cell>
          <cell r="P51">
            <v>5</v>
          </cell>
          <cell r="Q51">
            <v>5</v>
          </cell>
          <cell r="R51" t="str">
            <v>MMCL</v>
          </cell>
        </row>
        <row r="52">
          <cell r="A52" t="str">
            <v>DICHLOROETHYLENE, 1,1-</v>
          </cell>
          <cell r="B52">
            <v>7</v>
          </cell>
          <cell r="C52" t="str">
            <v>MMCL</v>
          </cell>
          <cell r="D52">
            <v>170.32378335949767</v>
          </cell>
          <cell r="E52">
            <v>3787.8160634027258</v>
          </cell>
          <cell r="F52">
            <v>47.115681474214156</v>
          </cell>
          <cell r="G52">
            <v>36.55033400452826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</v>
          </cell>
          <cell r="M52" t="str">
            <v>MMCL</v>
          </cell>
          <cell r="N52">
            <v>36.55033400452826</v>
          </cell>
          <cell r="O52">
            <v>7</v>
          </cell>
          <cell r="P52">
            <v>7</v>
          </cell>
          <cell r="Q52">
            <v>7</v>
          </cell>
          <cell r="R52" t="str">
            <v>MMCL</v>
          </cell>
        </row>
        <row r="53">
          <cell r="A53" t="str">
            <v>DICHLOROETHYLENE, CIS-1,2-</v>
          </cell>
          <cell r="B53">
            <v>70</v>
          </cell>
          <cell r="C53" t="str">
            <v>MMCL</v>
          </cell>
          <cell r="D53">
            <v>6.812951334379906</v>
          </cell>
          <cell r="E53">
            <v>83.162619184662375</v>
          </cell>
          <cell r="F53">
            <v>1.4664377977771954</v>
          </cell>
          <cell r="G53">
            <v>1.189444639019952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70</v>
          </cell>
          <cell r="M53" t="str">
            <v>MMCL</v>
          </cell>
          <cell r="N53">
            <v>1.189444639019952</v>
          </cell>
          <cell r="O53">
            <v>70</v>
          </cell>
          <cell r="P53">
            <v>70</v>
          </cell>
          <cell r="Q53">
            <v>70</v>
          </cell>
          <cell r="R53" t="str">
            <v>MMCL</v>
          </cell>
        </row>
        <row r="54">
          <cell r="A54" t="str">
            <v>DICHLOROETHYLENE, TRANS-1,2-</v>
          </cell>
          <cell r="B54">
            <v>100</v>
          </cell>
          <cell r="C54" t="str">
            <v>MMCL</v>
          </cell>
          <cell r="D54">
            <v>68.129513343799061</v>
          </cell>
          <cell r="E54">
            <v>503.64921207652753</v>
          </cell>
          <cell r="F54">
            <v>14.309474547447248</v>
          </cell>
          <cell r="G54">
            <v>11.554388337516734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100</v>
          </cell>
          <cell r="M54" t="str">
            <v>MMCL</v>
          </cell>
          <cell r="N54">
            <v>11.554388337516734</v>
          </cell>
          <cell r="O54">
            <v>100</v>
          </cell>
          <cell r="P54">
            <v>100</v>
          </cell>
          <cell r="Q54">
            <v>100</v>
          </cell>
          <cell r="R54" t="str">
            <v>MMCL</v>
          </cell>
        </row>
        <row r="55">
          <cell r="A55" t="str">
            <v>DICHLOROMETHANE</v>
          </cell>
          <cell r="B55">
            <v>5</v>
          </cell>
          <cell r="C55" t="str">
            <v>MMCL</v>
          </cell>
          <cell r="D55">
            <v>20.438854003139717</v>
          </cell>
          <cell r="E55">
            <v>581.1096644076132</v>
          </cell>
          <cell r="F55">
            <v>141.20802186693194</v>
          </cell>
          <cell r="G55">
            <v>17.322310813605114</v>
          </cell>
          <cell r="H55">
            <v>26.828387608578847</v>
          </cell>
          <cell r="I55">
            <v>822.47086297762667</v>
          </cell>
          <cell r="J55">
            <v>313.71775993343783</v>
          </cell>
          <cell r="K55">
            <v>23.993831918766318</v>
          </cell>
          <cell r="L55">
            <v>5</v>
          </cell>
          <cell r="M55" t="str">
            <v>MMCL</v>
          </cell>
          <cell r="N55">
            <v>17.322310813605114</v>
          </cell>
          <cell r="O55">
            <v>5</v>
          </cell>
          <cell r="P55">
            <v>5</v>
          </cell>
          <cell r="Q55">
            <v>5</v>
          </cell>
          <cell r="R55" t="str">
            <v>MMCL</v>
          </cell>
        </row>
        <row r="56">
          <cell r="A56" t="str">
            <v>DICHLOROPHENOL, 2,4-</v>
          </cell>
          <cell r="D56">
            <v>10.219427001569859</v>
          </cell>
          <cell r="E56">
            <v>31.516656027709761</v>
          </cell>
          <cell r="F56">
            <v>111.45818773946277</v>
          </cell>
          <cell r="G56">
            <v>7.217398787579314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0.3</v>
          </cell>
          <cell r="M56" t="str">
            <v>Odor</v>
          </cell>
          <cell r="N56">
            <v>7.217398787579314</v>
          </cell>
          <cell r="O56">
            <v>0.3</v>
          </cell>
          <cell r="P56">
            <v>13.5</v>
          </cell>
          <cell r="Q56">
            <v>10</v>
          </cell>
          <cell r="R56" t="str">
            <v>PQL</v>
          </cell>
        </row>
        <row r="57">
          <cell r="A57" t="str">
            <v>DICHLOROPROPANE, 1,2-</v>
          </cell>
          <cell r="B57">
            <v>5</v>
          </cell>
          <cell r="C57" t="str">
            <v>MMCL</v>
          </cell>
          <cell r="D57">
            <v>0</v>
          </cell>
          <cell r="E57">
            <v>0</v>
          </cell>
          <cell r="F57">
            <v>1.0555351233720467</v>
          </cell>
          <cell r="G57">
            <v>1.0555351233720467</v>
          </cell>
          <cell r="H57">
            <v>0.78907022378173075</v>
          </cell>
          <cell r="I57">
            <v>9.5552401033368728</v>
          </cell>
          <cell r="J57">
            <v>0.18513566203733262</v>
          </cell>
          <cell r="K57">
            <v>0.14763604951256426</v>
          </cell>
          <cell r="L57">
            <v>5</v>
          </cell>
          <cell r="M57" t="str">
            <v>MMCL</v>
          </cell>
          <cell r="N57">
            <v>0.14763604951256426</v>
          </cell>
          <cell r="O57">
            <v>5</v>
          </cell>
          <cell r="P57">
            <v>5</v>
          </cell>
          <cell r="Q57">
            <v>5</v>
          </cell>
          <cell r="R57" t="str">
            <v>MMCL</v>
          </cell>
        </row>
        <row r="58">
          <cell r="A58" t="str">
            <v>DICHLOROPROPENE, 1,3-</v>
          </cell>
          <cell r="B58">
            <v>0.4</v>
          </cell>
          <cell r="C58" t="str">
            <v>ORSGL</v>
          </cell>
          <cell r="D58">
            <v>102.19427001569858</v>
          </cell>
          <cell r="E58">
            <v>1062.0381850303484</v>
          </cell>
          <cell r="F58">
            <v>5.1748621198555744</v>
          </cell>
          <cell r="G58">
            <v>4.902712202236275</v>
          </cell>
          <cell r="H58">
            <v>0.53656775217157693</v>
          </cell>
          <cell r="I58">
            <v>5.8553184144826318</v>
          </cell>
          <cell r="J58">
            <v>0.86226306271857267</v>
          </cell>
          <cell r="K58">
            <v>0.31306534443673395</v>
          </cell>
          <cell r="L58">
            <v>0.4</v>
          </cell>
          <cell r="M58" t="str">
            <v>ORSGL</v>
          </cell>
          <cell r="N58">
            <v>0.31306534443673395</v>
          </cell>
          <cell r="O58">
            <v>0.4</v>
          </cell>
          <cell r="P58">
            <v>0.4</v>
          </cell>
          <cell r="Q58">
            <v>0.4</v>
          </cell>
          <cell r="R58" t="str">
            <v>ORSGL</v>
          </cell>
        </row>
        <row r="59">
          <cell r="A59" t="str">
            <v>DIELDRIN</v>
          </cell>
          <cell r="D59">
            <v>0.17032378335949766</v>
          </cell>
          <cell r="E59">
            <v>0.68129513343799053</v>
          </cell>
          <cell r="F59">
            <v>1.6392008947738996</v>
          </cell>
          <cell r="G59">
            <v>0.12580172369279538</v>
          </cell>
          <cell r="H59">
            <v>3.3535484510723557E-3</v>
          </cell>
          <cell r="I59">
            <v>1.3414193804289423E-2</v>
          </cell>
          <cell r="J59">
            <v>2.638960150239502E-2</v>
          </cell>
          <cell r="K59">
            <v>2.4352632649041047E-3</v>
          </cell>
          <cell r="L59">
            <v>2.4352632649041047E-3</v>
          </cell>
          <cell r="M59" t="str">
            <v>Cancer</v>
          </cell>
          <cell r="N59">
            <v>2.4352632649041047E-3</v>
          </cell>
          <cell r="O59">
            <v>2.4352632649041047E-3</v>
          </cell>
          <cell r="P59">
            <v>0.1</v>
          </cell>
          <cell r="Q59">
            <v>0.1</v>
          </cell>
          <cell r="R59" t="str">
            <v>PQL</v>
          </cell>
        </row>
        <row r="60">
          <cell r="A60" t="str">
            <v>DIETHYL PHTHALATE</v>
          </cell>
          <cell r="D60">
            <v>2725.1805337519627</v>
          </cell>
          <cell r="E60">
            <v>32516.879688281897</v>
          </cell>
          <cell r="F60">
            <v>305925.64116133744</v>
          </cell>
          <cell r="G60">
            <v>2493.9509663105719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2493.9509663105719</v>
          </cell>
          <cell r="M60" t="str">
            <v>Noncancer</v>
          </cell>
          <cell r="N60">
            <v>2493.9509663105719</v>
          </cell>
          <cell r="O60">
            <v>2493.9509663105719</v>
          </cell>
          <cell r="P60">
            <v>2493.9509663105719</v>
          </cell>
          <cell r="Q60">
            <v>2000</v>
          </cell>
          <cell r="R60" t="str">
            <v>Noncancer</v>
          </cell>
        </row>
        <row r="61">
          <cell r="A61" t="str">
            <v>DIMETHYL PHTHALATE</v>
          </cell>
          <cell r="D61">
            <v>340.64756671899534</v>
          </cell>
          <cell r="E61">
            <v>11798.284846188109</v>
          </cell>
          <cell r="F61">
            <v>126256.11460606098</v>
          </cell>
          <cell r="G61">
            <v>330.2222192986444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330.2222192986444</v>
          </cell>
          <cell r="M61" t="str">
            <v>Noncancer</v>
          </cell>
          <cell r="N61">
            <v>330.2222192986444</v>
          </cell>
          <cell r="O61">
            <v>330.2222192986444</v>
          </cell>
          <cell r="P61">
            <v>330.2222192986444</v>
          </cell>
          <cell r="Q61">
            <v>300</v>
          </cell>
          <cell r="R61" t="str">
            <v>Noncancer</v>
          </cell>
        </row>
        <row r="62">
          <cell r="A62" t="str">
            <v>DIMETHYLPHENOL, 2,4-</v>
          </cell>
          <cell r="D62">
            <v>68.129513343799061</v>
          </cell>
          <cell r="E62">
            <v>511.97513925918742</v>
          </cell>
          <cell r="F62">
            <v>3643.6012470189598</v>
          </cell>
          <cell r="G62">
            <v>59.151996131004807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59.151996131004807</v>
          </cell>
          <cell r="M62" t="str">
            <v>Noncancer</v>
          </cell>
          <cell r="N62">
            <v>59.151996131004807</v>
          </cell>
          <cell r="O62">
            <v>59.151996131004807</v>
          </cell>
          <cell r="P62">
            <v>59.151996131004807</v>
          </cell>
          <cell r="Q62">
            <v>60</v>
          </cell>
          <cell r="R62" t="str">
            <v>Noncancer</v>
          </cell>
        </row>
        <row r="63">
          <cell r="A63" t="str">
            <v>DINITROPHENOL, 2,4-</v>
          </cell>
          <cell r="D63">
            <v>6.812951334379906</v>
          </cell>
          <cell r="E63">
            <v>198.9064529543117</v>
          </cell>
          <cell r="F63">
            <v>4926.4437454760482</v>
          </cell>
          <cell r="G63">
            <v>6.5785257488125382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6.5785257488125382</v>
          </cell>
          <cell r="M63" t="str">
            <v>Noncancer</v>
          </cell>
          <cell r="N63">
            <v>6.5785257488125382</v>
          </cell>
          <cell r="O63">
            <v>6.5785257488125382</v>
          </cell>
          <cell r="P63">
            <v>210</v>
          </cell>
          <cell r="Q63">
            <v>200</v>
          </cell>
          <cell r="R63" t="str">
            <v>PQL</v>
          </cell>
        </row>
        <row r="64">
          <cell r="A64" t="str">
            <v>DINITROTOLUENE, 2,4-</v>
          </cell>
          <cell r="D64">
            <v>6.812951334379906</v>
          </cell>
          <cell r="E64">
            <v>110.32943197468121</v>
          </cell>
          <cell r="F64">
            <v>7801.8468934239927</v>
          </cell>
          <cell r="G64">
            <v>6.4114398163705868</v>
          </cell>
          <cell r="H64">
            <v>7.890702237817307E-2</v>
          </cell>
          <cell r="I64">
            <v>1.341788649894377</v>
          </cell>
          <cell r="J64">
            <v>76.469720253917444</v>
          </cell>
          <cell r="K64">
            <v>7.445188040756065E-2</v>
          </cell>
          <cell r="L64">
            <v>7.445188040756065E-2</v>
          </cell>
          <cell r="M64" t="str">
            <v>Cancer</v>
          </cell>
          <cell r="N64">
            <v>7.445188040756065E-2</v>
          </cell>
          <cell r="O64">
            <v>7.445188040756065E-2</v>
          </cell>
          <cell r="P64">
            <v>28.5</v>
          </cell>
          <cell r="Q64">
            <v>30</v>
          </cell>
          <cell r="R64" t="str">
            <v>PQL</v>
          </cell>
        </row>
        <row r="65">
          <cell r="A65" t="str">
            <v>DIOXANE, 1,4-</v>
          </cell>
          <cell r="B65">
            <v>0.3</v>
          </cell>
          <cell r="C65" t="str">
            <v>ORSGL</v>
          </cell>
          <cell r="D65">
            <v>102.19427001569858</v>
          </cell>
          <cell r="E65">
            <v>30643.624493211209</v>
          </cell>
          <cell r="F65">
            <v>1072.4271406573844</v>
          </cell>
          <cell r="G65">
            <v>93.019950952540626</v>
          </cell>
          <cell r="H65">
            <v>0.53656775217157693</v>
          </cell>
          <cell r="I65">
            <v>168.94701274461548</v>
          </cell>
          <cell r="J65">
            <v>29.055856380618323</v>
          </cell>
          <cell r="K65">
            <v>0.52520097419979472</v>
          </cell>
          <cell r="L65">
            <v>0.3</v>
          </cell>
          <cell r="M65" t="str">
            <v>ORSGL</v>
          </cell>
          <cell r="N65">
            <v>0.52520097419979472</v>
          </cell>
          <cell r="O65">
            <v>0.3</v>
          </cell>
          <cell r="P65">
            <v>0.3</v>
          </cell>
          <cell r="Q65">
            <v>0.3</v>
          </cell>
          <cell r="R65" t="str">
            <v>ORSGL</v>
          </cell>
        </row>
        <row r="66">
          <cell r="A66" t="str">
            <v>ENDOSULFAN</v>
          </cell>
          <cell r="D66">
            <v>20.438854003139717</v>
          </cell>
          <cell r="E66">
            <v>102.19427001569858</v>
          </cell>
          <cell r="F66">
            <v>37.743850090906889</v>
          </cell>
          <cell r="G66">
            <v>11.736250433198895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11.736250433198895</v>
          </cell>
          <cell r="M66" t="str">
            <v>Noncancer</v>
          </cell>
          <cell r="N66">
            <v>11.736250433198895</v>
          </cell>
          <cell r="O66">
            <v>11.736250433198895</v>
          </cell>
          <cell r="P66">
            <v>11.736250433198895</v>
          </cell>
          <cell r="Q66">
            <v>10</v>
          </cell>
          <cell r="R66" t="str">
            <v>Noncancer</v>
          </cell>
        </row>
        <row r="67">
          <cell r="A67" t="str">
            <v>ENDRIN</v>
          </cell>
          <cell r="B67">
            <v>2</v>
          </cell>
          <cell r="C67" t="str">
            <v>MMCL</v>
          </cell>
          <cell r="D67">
            <v>1.0219427001569856</v>
          </cell>
          <cell r="E67">
            <v>4.0877708006279425</v>
          </cell>
          <cell r="F67">
            <v>15.498080070578485</v>
          </cell>
          <cell r="G67">
            <v>0.77658763713987355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</v>
          </cell>
          <cell r="M67" t="str">
            <v>MMCL</v>
          </cell>
          <cell r="N67">
            <v>0.77658763713987355</v>
          </cell>
          <cell r="O67">
            <v>2</v>
          </cell>
          <cell r="P67">
            <v>2</v>
          </cell>
          <cell r="Q67">
            <v>2</v>
          </cell>
          <cell r="R67" t="str">
            <v>MMCL</v>
          </cell>
        </row>
        <row r="68">
          <cell r="A68" t="str">
            <v>ETHYLBENZENE</v>
          </cell>
          <cell r="B68">
            <v>700</v>
          </cell>
          <cell r="C68" t="str">
            <v>MMCL</v>
          </cell>
          <cell r="D68">
            <v>170.32378335949767</v>
          </cell>
          <cell r="E68">
            <v>317.2406868410356</v>
          </cell>
          <cell r="F68">
            <v>247.34473723181642</v>
          </cell>
          <cell r="G68">
            <v>76.53280827984176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700</v>
          </cell>
          <cell r="M68" t="str">
            <v>MMCL</v>
          </cell>
          <cell r="N68">
            <v>76.53280827984176</v>
          </cell>
          <cell r="O68">
            <v>700</v>
          </cell>
          <cell r="P68">
            <v>700</v>
          </cell>
          <cell r="Q68">
            <v>700</v>
          </cell>
          <cell r="R68" t="str">
            <v>MMCL</v>
          </cell>
        </row>
        <row r="69">
          <cell r="A69" t="str">
            <v>ETHYLENE DIBROMIDE</v>
          </cell>
          <cell r="B69">
            <v>0.02</v>
          </cell>
          <cell r="C69" t="str">
            <v>MMCL</v>
          </cell>
          <cell r="D69">
            <v>30.658281004709572</v>
          </cell>
          <cell r="E69">
            <v>591.1005814838511</v>
          </cell>
          <cell r="F69">
            <v>3.5483156149851007</v>
          </cell>
          <cell r="G69">
            <v>3.1632232692778701</v>
          </cell>
          <cell r="H69">
            <v>2.6828387608578846E-2</v>
          </cell>
          <cell r="I69">
            <v>0.54315092249953345</v>
          </cell>
          <cell r="J69">
            <v>1.7518199376314714E-2</v>
          </cell>
          <cell r="K69">
            <v>1.0395166856465162E-2</v>
          </cell>
          <cell r="L69">
            <v>0.02</v>
          </cell>
          <cell r="M69" t="str">
            <v>MMCL</v>
          </cell>
          <cell r="N69">
            <v>1.0395166856465162E-2</v>
          </cell>
          <cell r="O69">
            <v>0.02</v>
          </cell>
          <cell r="P69">
            <v>0.02</v>
          </cell>
          <cell r="Q69">
            <v>0.02</v>
          </cell>
          <cell r="R69" t="str">
            <v>MMCL</v>
          </cell>
        </row>
        <row r="70">
          <cell r="A70" t="str">
            <v>FLUORANTHENE</v>
          </cell>
          <cell r="D70">
            <v>136.25902668759812</v>
          </cell>
          <cell r="E70">
            <v>626.79152276295122</v>
          </cell>
          <cell r="F70">
            <v>373.05213262275117</v>
          </cell>
          <cell r="G70">
            <v>86.095709647028912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86.095709647028912</v>
          </cell>
          <cell r="M70" t="str">
            <v>Noncancer</v>
          </cell>
          <cell r="N70">
            <v>86.095709647028912</v>
          </cell>
          <cell r="O70">
            <v>86.095709647028912</v>
          </cell>
          <cell r="P70">
            <v>86.095709647028912</v>
          </cell>
          <cell r="Q70">
            <v>90</v>
          </cell>
          <cell r="R70" t="str">
            <v>Noncancer</v>
          </cell>
        </row>
        <row r="71">
          <cell r="A71" t="str">
            <v>FLUORENE</v>
          </cell>
          <cell r="D71">
            <v>136.25902668759812</v>
          </cell>
          <cell r="E71">
            <v>626.79152276295122</v>
          </cell>
          <cell r="F71">
            <v>44.056986999325112</v>
          </cell>
          <cell r="G71">
            <v>31.613290543103563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31.613290543103563</v>
          </cell>
          <cell r="M71" t="str">
            <v>Noncancer</v>
          </cell>
          <cell r="N71">
            <v>31.613290543103563</v>
          </cell>
          <cell r="O71">
            <v>31.613290543103563</v>
          </cell>
          <cell r="P71">
            <v>31.613290543103563</v>
          </cell>
          <cell r="Q71">
            <v>30</v>
          </cell>
          <cell r="R71" t="str">
            <v>Noncancer</v>
          </cell>
        </row>
        <row r="72">
          <cell r="A72" t="str">
            <v>HEPTACHLOR</v>
          </cell>
          <cell r="B72">
            <v>0.4</v>
          </cell>
          <cell r="C72" t="str">
            <v>MMCL</v>
          </cell>
          <cell r="D72">
            <v>1.7032378335949765</v>
          </cell>
          <cell r="E72">
            <v>5.6206848508634213</v>
          </cell>
          <cell r="F72">
            <v>0.69248038877912421</v>
          </cell>
          <cell r="G72">
            <v>0.45266984876858829</v>
          </cell>
          <cell r="H72">
            <v>1.1923727826035043E-2</v>
          </cell>
          <cell r="I72">
            <v>3.9348301825915644E-2</v>
          </cell>
          <cell r="J72">
            <v>7.100601057386538E-3</v>
          </cell>
          <cell r="K72">
            <v>3.9981833095451497E-3</v>
          </cell>
          <cell r="L72">
            <v>0.4</v>
          </cell>
          <cell r="M72" t="str">
            <v>MMCL</v>
          </cell>
          <cell r="N72">
            <v>3.9981833095451497E-3</v>
          </cell>
          <cell r="O72">
            <v>0.4</v>
          </cell>
          <cell r="P72">
            <v>0.4</v>
          </cell>
          <cell r="Q72">
            <v>0.4</v>
          </cell>
          <cell r="R72" t="str">
            <v>MMCL</v>
          </cell>
        </row>
        <row r="73">
          <cell r="A73" t="str">
            <v>HEPTACHLOR EPOXIDE</v>
          </cell>
          <cell r="B73">
            <v>0.2</v>
          </cell>
          <cell r="C73" t="str">
            <v>MMCL</v>
          </cell>
          <cell r="D73">
            <v>4.4284183673469389E-2</v>
          </cell>
          <cell r="E73">
            <v>0.14613780612244898</v>
          </cell>
          <cell r="F73">
            <v>0.21130352373505715</v>
          </cell>
          <cell r="G73">
            <v>2.9276738133217038E-2</v>
          </cell>
          <cell r="H73">
            <v>5.8963489249623845E-3</v>
          </cell>
          <cell r="I73">
            <v>1.9457951452375871E-2</v>
          </cell>
          <cell r="J73">
            <v>2.3550847830222581E-2</v>
          </cell>
          <cell r="K73">
            <v>3.7957771084893067E-3</v>
          </cell>
          <cell r="L73">
            <v>0.2</v>
          </cell>
          <cell r="M73" t="str">
            <v>MMCL</v>
          </cell>
          <cell r="N73">
            <v>3.7957771084893067E-3</v>
          </cell>
          <cell r="O73">
            <v>0.2</v>
          </cell>
          <cell r="P73">
            <v>0.2</v>
          </cell>
          <cell r="Q73">
            <v>0.2</v>
          </cell>
          <cell r="R73" t="str">
            <v>MMCL</v>
          </cell>
        </row>
        <row r="74">
          <cell r="A74" t="str">
            <v>HEXACHLOROBENZENE</v>
          </cell>
          <cell r="B74">
            <v>1</v>
          </cell>
          <cell r="C74" t="str">
            <v>MMCL</v>
          </cell>
          <cell r="D74">
            <v>3.4064756671899531E-2</v>
          </cell>
          <cell r="E74">
            <v>0.13625902668759812</v>
          </cell>
          <cell r="F74">
            <v>1.6035243033017756E-2</v>
          </cell>
          <cell r="G74">
            <v>1.0095151739961259E-2</v>
          </cell>
          <cell r="H74">
            <v>3.3535484510723558E-2</v>
          </cell>
          <cell r="I74">
            <v>0.13414193804289423</v>
          </cell>
          <cell r="J74">
            <v>1.1616858784242753E-2</v>
          </cell>
          <cell r="K74">
            <v>8.1066352670321629E-3</v>
          </cell>
          <cell r="L74">
            <v>1</v>
          </cell>
          <cell r="M74" t="str">
            <v>MMCL</v>
          </cell>
          <cell r="N74">
            <v>8.1066352670321629E-3</v>
          </cell>
          <cell r="O74">
            <v>1</v>
          </cell>
          <cell r="P74">
            <v>1</v>
          </cell>
          <cell r="Q74">
            <v>1</v>
          </cell>
          <cell r="R74" t="str">
            <v>MMCL</v>
          </cell>
        </row>
        <row r="75">
          <cell r="A75" t="str">
            <v>HEXACHLOROBUTADIENE</v>
          </cell>
          <cell r="D75">
            <v>3.406475667189953</v>
          </cell>
          <cell r="E75">
            <v>17.032378335949762</v>
          </cell>
          <cell r="F75">
            <v>1.4044439397055515</v>
          </cell>
          <cell r="G75">
            <v>0.93958840073220573</v>
          </cell>
          <cell r="H75">
            <v>0.6879073745789448</v>
          </cell>
          <cell r="I75">
            <v>3.4395368728947235</v>
          </cell>
          <cell r="J75">
            <v>0.21274174774110521</v>
          </cell>
          <cell r="K75">
            <v>0.15516010328360899</v>
          </cell>
          <cell r="L75">
            <v>0.15516010328360899</v>
          </cell>
          <cell r="M75" t="str">
            <v>Cancer</v>
          </cell>
          <cell r="N75">
            <v>0.15516010328360899</v>
          </cell>
          <cell r="O75">
            <v>0.15516010328360899</v>
          </cell>
          <cell r="P75">
            <v>0.55000000000000004</v>
          </cell>
          <cell r="Q75">
            <v>0.6</v>
          </cell>
          <cell r="R75" t="str">
            <v>PQL</v>
          </cell>
        </row>
        <row r="76">
          <cell r="A76" t="str">
            <v>HEXACHLOROCYCLOHEXANE, GAMMA (gamma-HCH)</v>
          </cell>
          <cell r="B76">
            <v>0.2</v>
          </cell>
          <cell r="C76" t="str">
            <v>MMCL</v>
          </cell>
          <cell r="D76">
            <v>1.0219427001569856</v>
          </cell>
          <cell r="E76">
            <v>2.9315521369939828</v>
          </cell>
          <cell r="F76">
            <v>16.675205206909112</v>
          </cell>
          <cell r="G76">
            <v>0.72484045458481627</v>
          </cell>
          <cell r="H76">
            <v>4.1274442474736689E-2</v>
          </cell>
          <cell r="I76">
            <v>0.12432677130202223</v>
          </cell>
          <cell r="J76">
            <v>0.54404419473982712</v>
          </cell>
          <cell r="K76">
            <v>2.931736800317233E-2</v>
          </cell>
          <cell r="L76">
            <v>0.2</v>
          </cell>
          <cell r="M76" t="str">
            <v>MMCL</v>
          </cell>
          <cell r="N76">
            <v>2.931736800317233E-2</v>
          </cell>
          <cell r="O76">
            <v>0.2</v>
          </cell>
          <cell r="P76">
            <v>0.2</v>
          </cell>
          <cell r="Q76">
            <v>0.2</v>
          </cell>
          <cell r="R76" t="str">
            <v>MMCL</v>
          </cell>
        </row>
        <row r="77">
          <cell r="A77" t="str">
            <v>HEXACHLOROETHANE</v>
          </cell>
          <cell r="D77">
            <v>2.3845329670329671</v>
          </cell>
          <cell r="E77">
            <v>2.2957094246626699</v>
          </cell>
          <cell r="F77">
            <v>10.447498669206263</v>
          </cell>
          <cell r="G77">
            <v>1.0518773040172806</v>
          </cell>
          <cell r="H77">
            <v>1.3414193804289423</v>
          </cell>
          <cell r="I77">
            <v>1.3560962837439119</v>
          </cell>
          <cell r="J77">
            <v>1.1605452141024934</v>
          </cell>
          <cell r="K77">
            <v>0.4265203975827539</v>
          </cell>
          <cell r="L77">
            <v>0.4265203975827539</v>
          </cell>
          <cell r="M77" t="str">
            <v>Cancer</v>
          </cell>
          <cell r="N77">
            <v>0.4265203975827539</v>
          </cell>
          <cell r="O77">
            <v>0.4265203975827539</v>
          </cell>
          <cell r="P77">
            <v>8</v>
          </cell>
          <cell r="Q77">
            <v>8</v>
          </cell>
          <cell r="R77" t="str">
            <v>PQL</v>
          </cell>
        </row>
        <row r="78">
          <cell r="A78" t="str">
            <v>HMX</v>
          </cell>
          <cell r="D78">
            <v>170.32378335949767</v>
          </cell>
          <cell r="E78">
            <v>30511.962096119496</v>
          </cell>
          <cell r="F78">
            <v>15936420.567550331</v>
          </cell>
          <cell r="G78">
            <v>169.37648023312821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169.37648023312821</v>
          </cell>
          <cell r="M78" t="str">
            <v>Noncancer</v>
          </cell>
          <cell r="N78">
            <v>169.37648023312821</v>
          </cell>
          <cell r="O78">
            <v>169.37648023312821</v>
          </cell>
          <cell r="P78">
            <v>169.37648023312821</v>
          </cell>
          <cell r="Q78">
            <v>200</v>
          </cell>
          <cell r="R78" t="str">
            <v>Noncancer</v>
          </cell>
        </row>
        <row r="79">
          <cell r="A79" t="str">
            <v>INDENO(1,2,3-cd)PYRENE</v>
          </cell>
          <cell r="D79">
            <v>102.19427001569858</v>
          </cell>
          <cell r="E79">
            <v>94.018728414442705</v>
          </cell>
          <cell r="F79">
            <v>10663.501087453191</v>
          </cell>
          <cell r="G79">
            <v>48.744248227933788</v>
          </cell>
          <cell r="H79">
            <v>7.3502431804325613E-2</v>
          </cell>
          <cell r="I79">
            <v>6.7622237259979553E-2</v>
          </cell>
          <cell r="J79">
            <v>13.63031786769278</v>
          </cell>
          <cell r="K79">
            <v>3.512914366152093E-2</v>
          </cell>
          <cell r="L79">
            <v>3.512914366152093E-2</v>
          </cell>
          <cell r="M79" t="str">
            <v>Cancer</v>
          </cell>
          <cell r="N79">
            <v>3.512914366152093E-2</v>
          </cell>
          <cell r="O79">
            <v>3.512914366152093E-2</v>
          </cell>
          <cell r="P79">
            <v>0.5</v>
          </cell>
          <cell r="Q79">
            <v>0.5</v>
          </cell>
          <cell r="R79" t="str">
            <v>PQL</v>
          </cell>
        </row>
        <row r="80">
          <cell r="A80" t="str">
            <v>LEAD</v>
          </cell>
          <cell r="B80">
            <v>15</v>
          </cell>
          <cell r="C80" t="str">
            <v>AL</v>
          </cell>
          <cell r="D80">
            <v>2.5548567503924646</v>
          </cell>
          <cell r="E80">
            <v>2345.0648667601677</v>
          </cell>
          <cell r="F80">
            <v>0</v>
          </cell>
          <cell r="G80">
            <v>2.5520763626875662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15</v>
          </cell>
          <cell r="M80" t="str">
            <v>AL</v>
          </cell>
          <cell r="N80">
            <v>2.5520763626875662</v>
          </cell>
          <cell r="O80">
            <v>15</v>
          </cell>
          <cell r="P80">
            <v>15</v>
          </cell>
          <cell r="Q80">
            <v>15</v>
          </cell>
          <cell r="R80" t="str">
            <v>AL</v>
          </cell>
        </row>
        <row r="81">
          <cell r="A81" t="str">
            <v>MERCURY</v>
          </cell>
          <cell r="B81">
            <v>2</v>
          </cell>
          <cell r="C81" t="str">
            <v>MMCL</v>
          </cell>
          <cell r="D81">
            <v>1.0219427001569856</v>
          </cell>
          <cell r="E81">
            <v>178.22492987377271</v>
          </cell>
          <cell r="F81">
            <v>0</v>
          </cell>
          <cell r="G81">
            <v>1.0161162839556463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</v>
          </cell>
          <cell r="M81" t="str">
            <v>MMCL</v>
          </cell>
          <cell r="N81">
            <v>1.0161162839556463</v>
          </cell>
          <cell r="O81">
            <v>2</v>
          </cell>
          <cell r="P81">
            <v>2</v>
          </cell>
          <cell r="Q81">
            <v>2</v>
          </cell>
          <cell r="R81" t="str">
            <v>MMCL</v>
          </cell>
        </row>
        <row r="82">
          <cell r="A82" t="str">
            <v>METHOXYCHLOR</v>
          </cell>
          <cell r="B82">
            <v>40</v>
          </cell>
          <cell r="C82" t="str">
            <v>MMCL</v>
          </cell>
          <cell r="D82">
            <v>17.032378335949765</v>
          </cell>
          <cell r="E82">
            <v>85.161891679748805</v>
          </cell>
          <cell r="F82">
            <v>7363.1896055293128</v>
          </cell>
          <cell r="G82">
            <v>14.166340873674653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40</v>
          </cell>
          <cell r="M82" t="str">
            <v>MMCL</v>
          </cell>
          <cell r="N82">
            <v>14.166340873674653</v>
          </cell>
          <cell r="O82">
            <v>40</v>
          </cell>
          <cell r="P82">
            <v>40</v>
          </cell>
          <cell r="Q82">
            <v>40</v>
          </cell>
          <cell r="R82" t="str">
            <v>MMCL</v>
          </cell>
        </row>
        <row r="83">
          <cell r="A83" t="str">
            <v>METHYL ETHYL KETONE</v>
          </cell>
          <cell r="B83">
            <v>4000</v>
          </cell>
          <cell r="C83" t="str">
            <v>ORSGL</v>
          </cell>
          <cell r="D83">
            <v>2043.8854003139716</v>
          </cell>
          <cell r="E83">
            <v>227115.53184315504</v>
          </cell>
          <cell r="F83">
            <v>4352.9331479869297</v>
          </cell>
          <cell r="G83">
            <v>1382.3660015113021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4000</v>
          </cell>
          <cell r="M83" t="str">
            <v>ORSGL</v>
          </cell>
          <cell r="N83">
            <v>1382.3660015113021</v>
          </cell>
          <cell r="O83">
            <v>4000</v>
          </cell>
          <cell r="P83">
            <v>4000</v>
          </cell>
          <cell r="Q83">
            <v>4000</v>
          </cell>
          <cell r="R83" t="str">
            <v>ORSGL</v>
          </cell>
        </row>
        <row r="84">
          <cell r="A84" t="str">
            <v>METHYL ISOBUTYL KETONE</v>
          </cell>
          <cell r="B84">
            <v>350</v>
          </cell>
          <cell r="C84" t="str">
            <v>ORSGL</v>
          </cell>
          <cell r="D84">
            <v>272.51805337519625</v>
          </cell>
          <cell r="E84">
            <v>8000.3477373014757</v>
          </cell>
          <cell r="F84">
            <v>1669.1028513861993</v>
          </cell>
          <cell r="G84">
            <v>227.60376222602773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350</v>
          </cell>
          <cell r="M84" t="str">
            <v>ORSGL</v>
          </cell>
          <cell r="N84">
            <v>227.60376222602773</v>
          </cell>
          <cell r="O84">
            <v>350</v>
          </cell>
          <cell r="P84">
            <v>350</v>
          </cell>
          <cell r="Q84">
            <v>350</v>
          </cell>
          <cell r="R84" t="str">
            <v>ORSGL</v>
          </cell>
        </row>
        <row r="85">
          <cell r="A85" t="str">
            <v>METHYL MERCURY</v>
          </cell>
          <cell r="D85">
            <v>0.34064756671899532</v>
          </cell>
          <cell r="E85">
            <v>59.408309957924246</v>
          </cell>
          <cell r="F85">
            <v>0</v>
          </cell>
          <cell r="G85">
            <v>0.33870542798521552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0.33870542798521552</v>
          </cell>
          <cell r="M85" t="str">
            <v>Noncancer</v>
          </cell>
          <cell r="N85">
            <v>0.33870542798521552</v>
          </cell>
          <cell r="O85">
            <v>0.33870542798521552</v>
          </cell>
          <cell r="P85">
            <v>0.33870542798521552</v>
          </cell>
          <cell r="Q85">
            <v>0.3</v>
          </cell>
          <cell r="R85" t="str">
            <v>Noncancer</v>
          </cell>
        </row>
        <row r="86">
          <cell r="A86" t="str">
            <v>METHYL TERT BUTYL ETHER</v>
          </cell>
          <cell r="B86">
            <v>70</v>
          </cell>
          <cell r="C86" t="str">
            <v>ORSGL</v>
          </cell>
          <cell r="D86">
            <v>340.64756671899534</v>
          </cell>
          <cell r="E86">
            <v>16241.228522289581</v>
          </cell>
          <cell r="F86">
            <v>886.458636458044</v>
          </cell>
          <cell r="G86">
            <v>242.41006517908079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70</v>
          </cell>
          <cell r="M86" t="str">
            <v>ORSGL</v>
          </cell>
          <cell r="N86">
            <v>242.41006517908079</v>
          </cell>
          <cell r="O86">
            <v>70</v>
          </cell>
          <cell r="P86">
            <v>70</v>
          </cell>
          <cell r="Q86">
            <v>70</v>
          </cell>
          <cell r="R86" t="str">
            <v>ORSGL</v>
          </cell>
        </row>
        <row r="87">
          <cell r="A87" t="str">
            <v>METHYLNAPHTHALENE, 2-</v>
          </cell>
          <cell r="D87">
            <v>13.625902668759812</v>
          </cell>
          <cell r="E87">
            <v>10.010751844168082</v>
          </cell>
          <cell r="F87">
            <v>18.55080459206609</v>
          </cell>
          <cell r="G87">
            <v>4.401636127242762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4.401636127242762</v>
          </cell>
          <cell r="M87" t="str">
            <v>Noncancer</v>
          </cell>
          <cell r="N87">
            <v>4.401636127242762</v>
          </cell>
          <cell r="O87">
            <v>4.401636127242762</v>
          </cell>
          <cell r="P87">
            <v>10</v>
          </cell>
          <cell r="Q87">
            <v>10</v>
          </cell>
          <cell r="R87" t="str">
            <v>PQL</v>
          </cell>
        </row>
        <row r="88">
          <cell r="A88" t="str">
            <v>NAPHTHALENE</v>
          </cell>
          <cell r="B88">
            <v>140</v>
          </cell>
          <cell r="C88" t="str">
            <v>ORSGL</v>
          </cell>
          <cell r="D88">
            <v>68.129513343799061</v>
          </cell>
          <cell r="E88">
            <v>107.11164770688929</v>
          </cell>
          <cell r="F88">
            <v>1.1170487469945332</v>
          </cell>
          <cell r="G88">
            <v>1.0878669492351583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140</v>
          </cell>
          <cell r="M88" t="str">
            <v>ORSGL</v>
          </cell>
          <cell r="N88">
            <v>1.0878669492351583</v>
          </cell>
          <cell r="O88">
            <v>140</v>
          </cell>
          <cell r="P88">
            <v>140</v>
          </cell>
          <cell r="Q88">
            <v>140</v>
          </cell>
          <cell r="R88" t="str">
            <v>ORSGL</v>
          </cell>
        </row>
        <row r="89">
          <cell r="A89" t="str">
            <v>NICKEL</v>
          </cell>
          <cell r="B89">
            <v>100</v>
          </cell>
          <cell r="C89" t="str">
            <v>ORSGL</v>
          </cell>
          <cell r="D89">
            <v>68.129513343799061</v>
          </cell>
          <cell r="E89">
            <v>6253.5063113604474</v>
          </cell>
          <cell r="F89">
            <v>0</v>
          </cell>
          <cell r="G89">
            <v>67.395268171003138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100</v>
          </cell>
          <cell r="M89" t="str">
            <v>ORSGL</v>
          </cell>
          <cell r="N89">
            <v>67.395268171003138</v>
          </cell>
          <cell r="O89">
            <v>100</v>
          </cell>
          <cell r="P89">
            <v>100</v>
          </cell>
          <cell r="Q89">
            <v>100</v>
          </cell>
          <cell r="R89" t="str">
            <v>ORSGL</v>
          </cell>
        </row>
        <row r="90">
          <cell r="A90" t="str">
            <v>PENTACHLOROPHENOL</v>
          </cell>
          <cell r="B90">
            <v>1</v>
          </cell>
          <cell r="C90" t="str">
            <v>MMCL</v>
          </cell>
          <cell r="D90">
            <v>17.032378335949765</v>
          </cell>
          <cell r="E90">
            <v>76.645702511773933</v>
          </cell>
          <cell r="F90">
            <v>207.85770291987001</v>
          </cell>
          <cell r="G90">
            <v>13.059990152369313</v>
          </cell>
          <cell r="H90">
            <v>0.13414193804289423</v>
          </cell>
          <cell r="I90">
            <v>0.60363872119302409</v>
          </cell>
          <cell r="J90">
            <v>395.82121721333107</v>
          </cell>
          <cell r="K90">
            <v>0.10972207125163469</v>
          </cell>
          <cell r="L90">
            <v>1</v>
          </cell>
          <cell r="M90" t="str">
            <v>MMCL</v>
          </cell>
          <cell r="N90">
            <v>0.10972207125163469</v>
          </cell>
          <cell r="O90">
            <v>1</v>
          </cell>
          <cell r="P90">
            <v>1</v>
          </cell>
          <cell r="Q90">
            <v>1</v>
          </cell>
          <cell r="R90" t="str">
            <v>MMCL</v>
          </cell>
        </row>
        <row r="91">
          <cell r="A91" t="str">
            <v>PERCHLORATE</v>
          </cell>
          <cell r="B91">
            <v>2</v>
          </cell>
          <cell r="C91" t="str">
            <v>MMCL</v>
          </cell>
          <cell r="D91">
            <v>0.23845329670329668</v>
          </cell>
          <cell r="E91">
            <v>0</v>
          </cell>
          <cell r="F91">
            <v>0</v>
          </cell>
          <cell r="G91">
            <v>0.23845329670329668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 t="str">
            <v>MMCL</v>
          </cell>
          <cell r="N91">
            <v>0.23845329670329668</v>
          </cell>
          <cell r="O91">
            <v>2</v>
          </cell>
          <cell r="P91">
            <v>2</v>
          </cell>
          <cell r="Q91">
            <v>2</v>
          </cell>
          <cell r="R91" t="str">
            <v>MMCL</v>
          </cell>
        </row>
        <row r="92">
          <cell r="A92" t="str">
            <v>PETROLEUM HYDROCARBONS</v>
          </cell>
          <cell r="B92">
            <v>200</v>
          </cell>
          <cell r="C92" t="str">
            <v>ORSGL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200</v>
          </cell>
          <cell r="M92" t="str">
            <v>ORSGL</v>
          </cell>
          <cell r="N92">
            <v>0</v>
          </cell>
          <cell r="O92">
            <v>200</v>
          </cell>
          <cell r="P92">
            <v>200</v>
          </cell>
          <cell r="Q92">
            <v>200</v>
          </cell>
          <cell r="R92" t="str">
            <v>ORSGL</v>
          </cell>
        </row>
        <row r="93">
          <cell r="A93" t="str">
            <v>Aliphatics          C5 to C8</v>
          </cell>
          <cell r="B93">
            <v>300</v>
          </cell>
          <cell r="C93" t="str">
            <v>ORSGL</v>
          </cell>
          <cell r="D93">
            <v>136.25902668759812</v>
          </cell>
          <cell r="E93">
            <v>80.552471229678332</v>
          </cell>
          <cell r="F93">
            <v>46.087059026124059</v>
          </cell>
          <cell r="G93">
            <v>24.124697648334145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300</v>
          </cell>
          <cell r="M93" t="str">
            <v>ORSGL</v>
          </cell>
          <cell r="N93">
            <v>24.124697648334145</v>
          </cell>
          <cell r="O93">
            <v>300</v>
          </cell>
          <cell r="P93">
            <v>300</v>
          </cell>
          <cell r="Q93">
            <v>300</v>
          </cell>
          <cell r="R93" t="str">
            <v>ORSGL</v>
          </cell>
        </row>
        <row r="94">
          <cell r="A94" t="str">
            <v>C9 to C12</v>
          </cell>
          <cell r="B94">
            <v>700</v>
          </cell>
          <cell r="C94" t="str">
            <v>ORSGL</v>
          </cell>
          <cell r="D94">
            <v>340.64756671899534</v>
          </cell>
          <cell r="E94">
            <v>340.64756671899534</v>
          </cell>
          <cell r="F94">
            <v>54.989430440923577</v>
          </cell>
          <cell r="G94">
            <v>41.568835131783658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700</v>
          </cell>
          <cell r="M94" t="str">
            <v>ORSGL</v>
          </cell>
          <cell r="N94">
            <v>41.568835131783658</v>
          </cell>
          <cell r="O94">
            <v>700</v>
          </cell>
          <cell r="P94">
            <v>700</v>
          </cell>
          <cell r="Q94">
            <v>700</v>
          </cell>
          <cell r="R94" t="str">
            <v>ORSGL</v>
          </cell>
        </row>
        <row r="95">
          <cell r="A95" t="str">
            <v>C9 to C18</v>
          </cell>
          <cell r="B95">
            <v>700</v>
          </cell>
          <cell r="C95" t="str">
            <v>ORSGL</v>
          </cell>
          <cell r="D95">
            <v>340.64756671899534</v>
          </cell>
          <cell r="E95">
            <v>340.64756671899534</v>
          </cell>
          <cell r="F95">
            <v>57.897785840431887</v>
          </cell>
          <cell r="G95">
            <v>43.209631618304357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700</v>
          </cell>
          <cell r="M95" t="str">
            <v>ORSGL</v>
          </cell>
          <cell r="N95">
            <v>43.209631618304357</v>
          </cell>
          <cell r="O95">
            <v>700</v>
          </cell>
          <cell r="P95">
            <v>700</v>
          </cell>
          <cell r="Q95">
            <v>700</v>
          </cell>
          <cell r="R95" t="str">
            <v>ORSGL</v>
          </cell>
        </row>
        <row r="96">
          <cell r="A96" t="str">
            <v>C19 to C36</v>
          </cell>
          <cell r="B96">
            <v>14000</v>
          </cell>
          <cell r="C96" t="str">
            <v>ORSGL</v>
          </cell>
          <cell r="D96">
            <v>6812.9513343799053</v>
          </cell>
          <cell r="E96">
            <v>0</v>
          </cell>
          <cell r="F96">
            <v>0</v>
          </cell>
          <cell r="G96">
            <v>6812.9513343799053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14000</v>
          </cell>
          <cell r="M96" t="str">
            <v>ORSGL</v>
          </cell>
          <cell r="N96">
            <v>6812.9513343799053</v>
          </cell>
          <cell r="O96">
            <v>14000</v>
          </cell>
          <cell r="P96">
            <v>14000</v>
          </cell>
          <cell r="Q96">
            <v>14000</v>
          </cell>
          <cell r="R96" t="str">
            <v>ORSGL</v>
          </cell>
        </row>
        <row r="97">
          <cell r="A97" t="str">
            <v>Aromatics          C9 to C10</v>
          </cell>
          <cell r="B97">
            <v>200</v>
          </cell>
          <cell r="C97" t="str">
            <v>ORSGL</v>
          </cell>
          <cell r="D97">
            <v>102.19427001569858</v>
          </cell>
          <cell r="E97">
            <v>63.670774374637432</v>
          </cell>
          <cell r="F97">
            <v>12.956259455846299</v>
          </cell>
          <cell r="G97">
            <v>9.7395784861975745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200</v>
          </cell>
          <cell r="M97" t="str">
            <v>ORSGL</v>
          </cell>
          <cell r="N97">
            <v>9.7395784861975745</v>
          </cell>
          <cell r="O97">
            <v>200</v>
          </cell>
          <cell r="P97">
            <v>200</v>
          </cell>
          <cell r="Q97">
            <v>200</v>
          </cell>
          <cell r="R97" t="str">
            <v>ORSGL</v>
          </cell>
        </row>
        <row r="98">
          <cell r="A98" t="str">
            <v>C11 to C22</v>
          </cell>
          <cell r="B98">
            <v>200</v>
          </cell>
          <cell r="C98" t="str">
            <v>ORSGL</v>
          </cell>
          <cell r="D98">
            <v>102.19427001569858</v>
          </cell>
          <cell r="E98">
            <v>94.018728414442705</v>
          </cell>
          <cell r="F98">
            <v>17.51943640754013</v>
          </cell>
          <cell r="G98">
            <v>12.903071817572798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200</v>
          </cell>
          <cell r="M98" t="str">
            <v>ORSGL</v>
          </cell>
          <cell r="N98">
            <v>12.903071817572798</v>
          </cell>
          <cell r="O98">
            <v>200</v>
          </cell>
          <cell r="P98">
            <v>200</v>
          </cell>
          <cell r="Q98">
            <v>200</v>
          </cell>
          <cell r="R98" t="str">
            <v>ORSGL</v>
          </cell>
        </row>
        <row r="99">
          <cell r="A99" t="str">
            <v>PHENANTHRENE</v>
          </cell>
          <cell r="D99">
            <v>102.19427001569858</v>
          </cell>
          <cell r="E99">
            <v>470.09364207221347</v>
          </cell>
          <cell r="F99">
            <v>84.905890574951968</v>
          </cell>
          <cell r="G99">
            <v>42.21142973674106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42.21142973674106</v>
          </cell>
          <cell r="M99" t="str">
            <v>Noncancer</v>
          </cell>
          <cell r="N99">
            <v>42.21142973674106</v>
          </cell>
          <cell r="O99">
            <v>42.21142973674106</v>
          </cell>
          <cell r="P99">
            <v>42.21142973674106</v>
          </cell>
          <cell r="Q99">
            <v>40</v>
          </cell>
          <cell r="R99" t="str">
            <v>Noncancer</v>
          </cell>
        </row>
        <row r="100">
          <cell r="A100" t="str">
            <v>PHENOL</v>
          </cell>
          <cell r="D100">
            <v>1021.9427001569858</v>
          </cell>
          <cell r="E100">
            <v>22979.476560417326</v>
          </cell>
          <cell r="F100">
            <v>33821.346136699613</v>
          </cell>
          <cell r="G100">
            <v>950.92046364009343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950.92046364009343</v>
          </cell>
          <cell r="M100" t="str">
            <v>Noncancer</v>
          </cell>
          <cell r="N100">
            <v>950.92046364009343</v>
          </cell>
          <cell r="O100">
            <v>950.92046364009343</v>
          </cell>
          <cell r="P100">
            <v>950.92046364009343</v>
          </cell>
          <cell r="Q100">
            <v>1000</v>
          </cell>
          <cell r="R100" t="str">
            <v>Noncancer</v>
          </cell>
        </row>
        <row r="101">
          <cell r="A101" t="str">
            <v>POLYCHLORINATED BIPHENYLS (PCBs)</v>
          </cell>
          <cell r="B101">
            <v>0.5</v>
          </cell>
          <cell r="C101" t="str">
            <v>MMCL</v>
          </cell>
          <cell r="D101">
            <v>6.8129513343799061E-2</v>
          </cell>
          <cell r="E101">
            <v>6.063526687598117E-2</v>
          </cell>
          <cell r="F101">
            <v>1.1444154779540647E-2</v>
          </cell>
          <cell r="G101">
            <v>8.4352002196086701E-3</v>
          </cell>
          <cell r="H101">
            <v>2.6828387608578846E-2</v>
          </cell>
          <cell r="I101">
            <v>2.3877264971635174E-2</v>
          </cell>
          <cell r="J101">
            <v>7.6275438625271128E-2</v>
          </cell>
          <cell r="K101">
            <v>1.0838325557019288E-2</v>
          </cell>
          <cell r="L101">
            <v>0.5</v>
          </cell>
          <cell r="M101" t="str">
            <v>MMCL</v>
          </cell>
          <cell r="N101">
            <v>8.4352002196086701E-3</v>
          </cell>
          <cell r="O101">
            <v>0.5</v>
          </cell>
          <cell r="P101">
            <v>0.5</v>
          </cell>
          <cell r="Q101">
            <v>0.5</v>
          </cell>
          <cell r="R101" t="str">
            <v>MMCL</v>
          </cell>
        </row>
        <row r="102">
          <cell r="A102" t="str">
            <v>PYRENE</v>
          </cell>
          <cell r="D102">
            <v>102.19427001569858</v>
          </cell>
          <cell r="E102">
            <v>470.09364207221347</v>
          </cell>
          <cell r="F102">
            <v>281.66779613668945</v>
          </cell>
          <cell r="G102">
            <v>64.67133269349732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64.67133269349732</v>
          </cell>
          <cell r="M102" t="str">
            <v>Noncancer</v>
          </cell>
          <cell r="N102">
            <v>64.67133269349732</v>
          </cell>
          <cell r="O102">
            <v>64.67133269349732</v>
          </cell>
          <cell r="P102">
            <v>64.67133269349732</v>
          </cell>
          <cell r="Q102">
            <v>60</v>
          </cell>
          <cell r="R102" t="str">
            <v>Noncancer</v>
          </cell>
        </row>
        <row r="103">
          <cell r="A103" t="str">
            <v>RDX</v>
          </cell>
          <cell r="D103">
            <v>10.219427001569859</v>
          </cell>
          <cell r="E103">
            <v>1287.8584500483228</v>
          </cell>
          <cell r="F103">
            <v>61.966915150071678</v>
          </cell>
          <cell r="G103">
            <v>8.713308294436132</v>
          </cell>
          <cell r="H103">
            <v>0.48778886561052448</v>
          </cell>
          <cell r="I103">
            <v>64.54845207591886</v>
          </cell>
          <cell r="J103">
            <v>446.36953533693696</v>
          </cell>
          <cell r="K103">
            <v>0.48360580456932051</v>
          </cell>
          <cell r="L103">
            <v>0.48360580456932051</v>
          </cell>
          <cell r="M103" t="str">
            <v>Cancer</v>
          </cell>
          <cell r="N103">
            <v>0.48360580456932051</v>
          </cell>
          <cell r="O103">
            <v>0.48360580456932051</v>
          </cell>
          <cell r="P103">
            <v>0.84</v>
          </cell>
          <cell r="Q103">
            <v>1</v>
          </cell>
          <cell r="R103" t="str">
            <v>PQL</v>
          </cell>
        </row>
        <row r="104">
          <cell r="A104" t="str">
            <v>SELENIUM</v>
          </cell>
          <cell r="B104">
            <v>50</v>
          </cell>
          <cell r="C104" t="str">
            <v>MMCL</v>
          </cell>
          <cell r="D104">
            <v>17.032378335949765</v>
          </cell>
          <cell r="E104">
            <v>1876.051893408134</v>
          </cell>
          <cell r="F104">
            <v>0</v>
          </cell>
          <cell r="G104">
            <v>16.879135336623772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50</v>
          </cell>
          <cell r="M104" t="str">
            <v>MMCL</v>
          </cell>
          <cell r="N104">
            <v>16.879135336623772</v>
          </cell>
          <cell r="O104">
            <v>50</v>
          </cell>
          <cell r="P104">
            <v>50</v>
          </cell>
          <cell r="Q104">
            <v>50</v>
          </cell>
          <cell r="R104" t="str">
            <v>MMCL</v>
          </cell>
        </row>
        <row r="105">
          <cell r="A105" t="str">
            <v>SILVER</v>
          </cell>
          <cell r="B105">
            <v>100</v>
          </cell>
          <cell r="C105" t="str">
            <v>SMCL</v>
          </cell>
          <cell r="D105">
            <v>17.032378335949765</v>
          </cell>
          <cell r="E105">
            <v>208.45021037868165</v>
          </cell>
          <cell r="F105">
            <v>0</v>
          </cell>
          <cell r="G105">
            <v>15.745796017409505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100</v>
          </cell>
          <cell r="M105" t="str">
            <v>SMCL</v>
          </cell>
          <cell r="N105">
            <v>15.745796017409505</v>
          </cell>
          <cell r="O105">
            <v>100</v>
          </cell>
          <cell r="P105">
            <v>100</v>
          </cell>
          <cell r="Q105">
            <v>100</v>
          </cell>
          <cell r="R105" t="str">
            <v>SMCL</v>
          </cell>
        </row>
        <row r="106">
          <cell r="A106" t="str">
            <v>STYRENE</v>
          </cell>
          <cell r="B106">
            <v>100</v>
          </cell>
          <cell r="C106" t="str">
            <v>MMCL</v>
          </cell>
          <cell r="D106">
            <v>681.29513343799067</v>
          </cell>
          <cell r="E106">
            <v>1697.6527949573133</v>
          </cell>
          <cell r="F106">
            <v>256.09659228915257</v>
          </cell>
          <cell r="G106">
            <v>167.73969923034932</v>
          </cell>
          <cell r="H106">
            <v>1.7885591739052564</v>
          </cell>
          <cell r="I106">
            <v>4.6798212210361392</v>
          </cell>
          <cell r="J106">
            <v>5.9890774652754626</v>
          </cell>
          <cell r="K106">
            <v>1.0640977786907062</v>
          </cell>
          <cell r="L106">
            <v>100</v>
          </cell>
          <cell r="M106" t="str">
            <v>MMCL</v>
          </cell>
          <cell r="N106">
            <v>1.0640977786907062</v>
          </cell>
          <cell r="O106">
            <v>100</v>
          </cell>
          <cell r="P106">
            <v>100</v>
          </cell>
          <cell r="Q106">
            <v>100</v>
          </cell>
          <cell r="R106" t="str">
            <v>MMCL</v>
          </cell>
        </row>
        <row r="107">
          <cell r="A107" t="str">
            <v>TCDD, 2,3,7,8-  (equivalents)</v>
          </cell>
          <cell r="B107">
            <v>3.0000000000000001E-5</v>
          </cell>
          <cell r="C107" t="str">
            <v>MMCL</v>
          </cell>
          <cell r="D107">
            <v>2.384532967032967E-6</v>
          </cell>
          <cell r="E107">
            <v>2.384532967032967E-6</v>
          </cell>
          <cell r="F107">
            <v>0</v>
          </cell>
          <cell r="G107">
            <v>1.1922664835164835E-6</v>
          </cell>
          <cell r="H107">
            <v>3.5771183478105133E-7</v>
          </cell>
          <cell r="I107">
            <v>3.5771183478105133E-7</v>
          </cell>
          <cell r="J107">
            <v>7.9735362269844514E-7</v>
          </cell>
          <cell r="K107">
            <v>1.460868879230498E-7</v>
          </cell>
          <cell r="L107">
            <v>3.0000000000000001E-5</v>
          </cell>
          <cell r="M107" t="str">
            <v>MMCL</v>
          </cell>
          <cell r="N107">
            <v>1.460868879230498E-7</v>
          </cell>
          <cell r="O107">
            <v>3.0000000000000001E-5</v>
          </cell>
          <cell r="P107">
            <v>3.0000000000000001E-5</v>
          </cell>
          <cell r="Q107">
            <v>3.0000000000000001E-5</v>
          </cell>
          <cell r="R107" t="str">
            <v>MMCL</v>
          </cell>
        </row>
        <row r="108">
          <cell r="A108" t="str">
            <v>TETRACHLOROETHANE, 1,1,1,2-</v>
          </cell>
          <cell r="D108">
            <v>102.19427001569858</v>
          </cell>
          <cell r="E108">
            <v>277.61195970248207</v>
          </cell>
          <cell r="F108">
            <v>34.246150144504874</v>
          </cell>
          <cell r="G108">
            <v>23.4809044874692</v>
          </cell>
          <cell r="H108">
            <v>2.0637221237368348</v>
          </cell>
          <cell r="I108">
            <v>5.886744804755204</v>
          </cell>
          <cell r="J108">
            <v>0.56081334315275311</v>
          </cell>
          <cell r="K108">
            <v>0.41024647871186454</v>
          </cell>
          <cell r="L108">
            <v>0.41024647871186454</v>
          </cell>
          <cell r="M108" t="str">
            <v>Cancer</v>
          </cell>
          <cell r="N108">
            <v>0.41024647871186454</v>
          </cell>
          <cell r="O108">
            <v>0.41024647871186454</v>
          </cell>
          <cell r="P108">
            <v>5</v>
          </cell>
          <cell r="Q108">
            <v>5</v>
          </cell>
          <cell r="R108" t="str">
            <v>PQL</v>
          </cell>
        </row>
        <row r="109">
          <cell r="A109" t="str">
            <v>TETRACHLOROETHANE, 1,1,2,2-</v>
          </cell>
          <cell r="D109">
            <v>68.129513343799061</v>
          </cell>
          <cell r="E109">
            <v>0</v>
          </cell>
          <cell r="F109">
            <v>41.290230253199418</v>
          </cell>
          <cell r="G109">
            <v>25.709101488710228</v>
          </cell>
          <cell r="H109">
            <v>0.26828387608578846</v>
          </cell>
          <cell r="I109">
            <v>1.7386756083408701</v>
          </cell>
          <cell r="J109">
            <v>0.10203927144264346</v>
          </cell>
          <cell r="K109">
            <v>7.0908438431060289E-2</v>
          </cell>
          <cell r="L109">
            <v>7.0908438431060289E-2</v>
          </cell>
          <cell r="M109" t="str">
            <v>Cancer</v>
          </cell>
          <cell r="N109">
            <v>7.0908438431060289E-2</v>
          </cell>
          <cell r="O109">
            <v>7.0908438431060289E-2</v>
          </cell>
          <cell r="P109">
            <v>2</v>
          </cell>
          <cell r="Q109">
            <v>2</v>
          </cell>
          <cell r="R109" t="str">
            <v>PQL</v>
          </cell>
        </row>
        <row r="110">
          <cell r="A110" t="str">
            <v>TETRACHLOROETHYLENE</v>
          </cell>
          <cell r="B110">
            <v>5</v>
          </cell>
          <cell r="C110" t="str">
            <v>MMCL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</v>
          </cell>
          <cell r="M110" t="str">
            <v>MMCL</v>
          </cell>
          <cell r="N110">
            <v>0</v>
          </cell>
          <cell r="O110">
            <v>5</v>
          </cell>
          <cell r="P110">
            <v>5</v>
          </cell>
          <cell r="Q110">
            <v>5</v>
          </cell>
          <cell r="R110" t="str">
            <v>MMCL</v>
          </cell>
        </row>
        <row r="111">
          <cell r="A111" t="str">
            <v>THALLIUM</v>
          </cell>
          <cell r="B111">
            <v>2</v>
          </cell>
          <cell r="C111" t="str">
            <v>MMCL</v>
          </cell>
          <cell r="D111">
            <v>0.27251805337519625</v>
          </cell>
          <cell r="E111">
            <v>50.028050490883587</v>
          </cell>
          <cell r="F111">
            <v>0</v>
          </cell>
          <cell r="G111">
            <v>0.27104160705332098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</v>
          </cell>
          <cell r="M111" t="str">
            <v>MMCL</v>
          </cell>
          <cell r="N111">
            <v>0.27104160705332098</v>
          </cell>
          <cell r="O111">
            <v>2</v>
          </cell>
          <cell r="P111">
            <v>2</v>
          </cell>
          <cell r="Q111">
            <v>2</v>
          </cell>
          <cell r="R111" t="str">
            <v>MMCL</v>
          </cell>
        </row>
        <row r="112">
          <cell r="A112" t="str">
            <v>TOLUENE</v>
          </cell>
          <cell r="B112">
            <v>1000</v>
          </cell>
          <cell r="C112" t="str">
            <v>MMCL</v>
          </cell>
          <cell r="D112">
            <v>272.51805337519625</v>
          </cell>
          <cell r="E112">
            <v>878.02900785001361</v>
          </cell>
          <cell r="F112">
            <v>1178.7609722472175</v>
          </cell>
          <cell r="G112">
            <v>176.78012150537126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1000</v>
          </cell>
          <cell r="M112" t="str">
            <v>MMCL</v>
          </cell>
          <cell r="N112">
            <v>176.78012150537126</v>
          </cell>
          <cell r="O112">
            <v>1000</v>
          </cell>
          <cell r="P112">
            <v>1000</v>
          </cell>
          <cell r="Q112">
            <v>1000</v>
          </cell>
          <cell r="R112" t="str">
            <v>MMCL</v>
          </cell>
        </row>
        <row r="113">
          <cell r="A113" t="str">
            <v>TRICHLOROBENZENE, 1,2,4-</v>
          </cell>
          <cell r="B113">
            <v>70</v>
          </cell>
          <cell r="C113" t="str">
            <v>MMCL</v>
          </cell>
          <cell r="D113">
            <v>34.064756671899531</v>
          </cell>
          <cell r="E113">
            <v>27.429562275896554</v>
          </cell>
          <cell r="F113">
            <v>0.67679348115452498</v>
          </cell>
          <cell r="G113">
            <v>0.64793341179922004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</v>
          </cell>
          <cell r="M113" t="str">
            <v>MMCL</v>
          </cell>
          <cell r="N113">
            <v>0.64793341179922004</v>
          </cell>
          <cell r="O113">
            <v>70</v>
          </cell>
          <cell r="P113">
            <v>70</v>
          </cell>
          <cell r="Q113">
            <v>70</v>
          </cell>
          <cell r="R113" t="str">
            <v>MMCL</v>
          </cell>
        </row>
        <row r="114">
          <cell r="A114" t="str">
            <v>TRICHLOROETHANE, 1,1,1-</v>
          </cell>
          <cell r="B114">
            <v>200</v>
          </cell>
          <cell r="C114" t="str">
            <v>MMCL</v>
          </cell>
          <cell r="D114">
            <v>6812.9513343799053</v>
          </cell>
          <cell r="E114">
            <v>41176.447280208049</v>
          </cell>
          <cell r="F114">
            <v>1330.4248271243862</v>
          </cell>
          <cell r="G114">
            <v>1083.7704651592428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200</v>
          </cell>
          <cell r="M114" t="str">
            <v>MMCL</v>
          </cell>
          <cell r="N114">
            <v>1083.7704651592428</v>
          </cell>
          <cell r="O114">
            <v>200</v>
          </cell>
          <cell r="P114">
            <v>200</v>
          </cell>
          <cell r="Q114">
            <v>200</v>
          </cell>
          <cell r="R114" t="str">
            <v>MMCL</v>
          </cell>
        </row>
        <row r="115">
          <cell r="A115" t="str">
            <v>TRICHLOROETHANE, 1,1,2-</v>
          </cell>
          <cell r="B115">
            <v>5</v>
          </cell>
          <cell r="C115" t="str">
            <v>MMCL</v>
          </cell>
          <cell r="D115">
            <v>13.625902668759812</v>
          </cell>
          <cell r="E115">
            <v>204.96460430842956</v>
          </cell>
          <cell r="F115">
            <v>24.014699459665103</v>
          </cell>
          <cell r="G115">
            <v>8.3396098033408084</v>
          </cell>
          <cell r="H115">
            <v>0.94134693363434541</v>
          </cell>
          <cell r="I115">
            <v>14.868791155787708</v>
          </cell>
          <cell r="J115">
            <v>0.27036871690595848</v>
          </cell>
          <cell r="K115">
            <v>0.20711586668359114</v>
          </cell>
          <cell r="L115">
            <v>5</v>
          </cell>
          <cell r="M115" t="str">
            <v>MMCL</v>
          </cell>
          <cell r="N115">
            <v>0.20711586668359114</v>
          </cell>
          <cell r="O115">
            <v>5</v>
          </cell>
          <cell r="P115">
            <v>5</v>
          </cell>
          <cell r="Q115">
            <v>5</v>
          </cell>
          <cell r="R115" t="str">
            <v>MMCL</v>
          </cell>
        </row>
        <row r="116">
          <cell r="A116" t="str">
            <v>TRICHLOROETHYLENE</v>
          </cell>
          <cell r="B116">
            <v>5</v>
          </cell>
          <cell r="C116" t="str">
            <v>MMCL</v>
          </cell>
          <cell r="D116">
            <v>1.7032378335949765</v>
          </cell>
          <cell r="E116">
            <v>11.302873874844581</v>
          </cell>
          <cell r="F116">
            <v>0.53342627500432604</v>
          </cell>
          <cell r="G116">
            <v>0.3921163518338795</v>
          </cell>
          <cell r="H116">
            <v>1.0731355043431539</v>
          </cell>
          <cell r="I116">
            <v>7.4779148021756958</v>
          </cell>
          <cell r="J116">
            <v>0.71105859513432068</v>
          </cell>
          <cell r="K116">
            <v>0.40454224090771862</v>
          </cell>
          <cell r="L116">
            <v>5</v>
          </cell>
          <cell r="M116" t="str">
            <v>MMCL</v>
          </cell>
          <cell r="N116">
            <v>0.3921163518338795</v>
          </cell>
          <cell r="O116">
            <v>5</v>
          </cell>
          <cell r="P116">
            <v>5</v>
          </cell>
          <cell r="Q116">
            <v>5</v>
          </cell>
          <cell r="R116" t="str">
            <v>MMCL</v>
          </cell>
        </row>
        <row r="117">
          <cell r="A117" t="str">
            <v>TRICHLOROPHENOL, 2,4,5-</v>
          </cell>
          <cell r="D117">
            <v>340.64756671899534</v>
          </cell>
          <cell r="E117">
            <v>479.75430128854646</v>
          </cell>
          <cell r="F117">
            <v>13630.866694269886</v>
          </cell>
          <cell r="G117">
            <v>196.33449320504891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196.33449320504891</v>
          </cell>
          <cell r="M117" t="str">
            <v>Noncancer</v>
          </cell>
          <cell r="N117">
            <v>196.33449320504891</v>
          </cell>
          <cell r="O117">
            <v>196.33449320504891</v>
          </cell>
          <cell r="P117">
            <v>196.33449320504891</v>
          </cell>
          <cell r="Q117">
            <v>200</v>
          </cell>
          <cell r="R117" t="str">
            <v>Noncancer</v>
          </cell>
        </row>
        <row r="118">
          <cell r="A118" t="str">
            <v>TRICHLOROPHENOL 2,4,6-</v>
          </cell>
          <cell r="D118">
            <v>3.406475667189953</v>
          </cell>
          <cell r="E118">
            <v>5.0213313082375457</v>
          </cell>
          <cell r="F118">
            <v>97.52093286985307</v>
          </cell>
          <cell r="G118">
            <v>1.9882173695566425</v>
          </cell>
          <cell r="H118">
            <v>4.8778886561052452</v>
          </cell>
          <cell r="I118">
            <v>7.5501891522687288</v>
          </cell>
          <cell r="J118">
            <v>104.8352049031968</v>
          </cell>
          <cell r="K118">
            <v>2.8819064803963435</v>
          </cell>
          <cell r="L118">
            <v>1.9882173695566425</v>
          </cell>
          <cell r="M118" t="str">
            <v>Noncancer</v>
          </cell>
          <cell r="N118">
            <v>1.9882173695566425</v>
          </cell>
          <cell r="O118">
            <v>1.9882173695566425</v>
          </cell>
          <cell r="P118">
            <v>10</v>
          </cell>
          <cell r="Q118">
            <v>10</v>
          </cell>
          <cell r="R118" t="str">
            <v>PQL</v>
          </cell>
        </row>
        <row r="119">
          <cell r="A119" t="str">
            <v>VANADIUM</v>
          </cell>
          <cell r="D119">
            <v>30.658281004709572</v>
          </cell>
          <cell r="E119">
            <v>281.40778401122014</v>
          </cell>
          <cell r="F119">
            <v>0</v>
          </cell>
          <cell r="G119">
            <v>27.646322001362776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27.646322001362776</v>
          </cell>
          <cell r="M119" t="str">
            <v>Noncancer</v>
          </cell>
          <cell r="N119">
            <v>27.646322001362776</v>
          </cell>
          <cell r="O119">
            <v>27.646322001362776</v>
          </cell>
          <cell r="P119">
            <v>27.646322001362776</v>
          </cell>
          <cell r="Q119">
            <v>30</v>
          </cell>
          <cell r="R119" t="str">
            <v>Noncancer</v>
          </cell>
        </row>
        <row r="120">
          <cell r="A120" t="str">
            <v>VINYL CHLORIDE</v>
          </cell>
          <cell r="B120">
            <v>2</v>
          </cell>
          <cell r="C120" t="str">
            <v>MMCL</v>
          </cell>
          <cell r="D120">
            <v>10.219427001569859</v>
          </cell>
          <cell r="E120">
            <v>138.17107869056537</v>
          </cell>
          <cell r="F120">
            <v>20.238102790650622</v>
          </cell>
          <cell r="G120">
            <v>6.4724083236205319</v>
          </cell>
          <cell r="H120">
            <v>3.8326268012255492E-2</v>
          </cell>
          <cell r="I120">
            <v>0.36080951460694644</v>
          </cell>
          <cell r="J120">
            <v>0.30656185248304169</v>
          </cell>
          <cell r="K120">
            <v>3.1128118273932696E-2</v>
          </cell>
          <cell r="L120">
            <v>2</v>
          </cell>
          <cell r="M120" t="str">
            <v>MMCL</v>
          </cell>
          <cell r="N120">
            <v>3.1128118273932696E-2</v>
          </cell>
          <cell r="O120">
            <v>2</v>
          </cell>
          <cell r="P120">
            <v>2</v>
          </cell>
          <cell r="Q120">
            <v>2</v>
          </cell>
          <cell r="R120" t="str">
            <v>MMCL</v>
          </cell>
        </row>
        <row r="121">
          <cell r="A121" t="str">
            <v>XYLENES (Mixed Isomers)</v>
          </cell>
          <cell r="B121">
            <v>10000</v>
          </cell>
          <cell r="C121" t="str">
            <v>MMCL</v>
          </cell>
          <cell r="D121">
            <v>681.29513343799067</v>
          </cell>
          <cell r="E121">
            <v>1249.824036729349</v>
          </cell>
          <cell r="F121">
            <v>24.841506826326036</v>
          </cell>
          <cell r="G121">
            <v>23.516622972121468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10000</v>
          </cell>
          <cell r="M121" t="str">
            <v>MMCL</v>
          </cell>
          <cell r="N121">
            <v>23.516622972121468</v>
          </cell>
          <cell r="O121">
            <v>10000</v>
          </cell>
          <cell r="P121">
            <v>10000</v>
          </cell>
          <cell r="Q121">
            <v>10000</v>
          </cell>
          <cell r="R121" t="str">
            <v>MMCL</v>
          </cell>
        </row>
        <row r="122">
          <cell r="A122" t="str">
            <v>ZINC</v>
          </cell>
          <cell r="B122">
            <v>5000</v>
          </cell>
          <cell r="C122" t="str">
            <v>SMCL</v>
          </cell>
          <cell r="D122">
            <v>1021.9427001569858</v>
          </cell>
          <cell r="E122">
            <v>143830.6451612903</v>
          </cell>
          <cell r="F122">
            <v>0</v>
          </cell>
          <cell r="G122">
            <v>1014.7328401343046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5000</v>
          </cell>
          <cell r="M122" t="str">
            <v>SMCL</v>
          </cell>
          <cell r="N122">
            <v>1014.7328401343046</v>
          </cell>
          <cell r="O122">
            <v>5000</v>
          </cell>
          <cell r="P122">
            <v>5000</v>
          </cell>
          <cell r="Q122">
            <v>5000</v>
          </cell>
          <cell r="R122" t="str">
            <v>SMCL</v>
          </cell>
        </row>
      </sheetData>
      <sheetData sheetId="2">
        <row r="1">
          <cell r="A1" t="str">
            <v>GW-2 STANDARDS</v>
          </cell>
          <cell r="K1" t="str">
            <v>GW-2 INT</v>
          </cell>
          <cell r="M1" t="str">
            <v>GROUNDWATER</v>
          </cell>
        </row>
        <row r="2">
          <cell r="K2" t="str">
            <v>HIGHEST</v>
          </cell>
          <cell r="L2" t="str">
            <v>LOWEST</v>
          </cell>
          <cell r="M2" t="str">
            <v>GW-2</v>
          </cell>
        </row>
        <row r="3">
          <cell r="B3" t="str">
            <v>20%</v>
          </cell>
          <cell r="C3" t="str">
            <v>1E-06</v>
          </cell>
          <cell r="D3" t="str">
            <v>LOWEST</v>
          </cell>
          <cell r="E3" t="str">
            <v>LOWEST</v>
          </cell>
          <cell r="F3" t="str">
            <v>HIGHER</v>
          </cell>
          <cell r="H3" t="str">
            <v>Source</v>
          </cell>
          <cell r="I3" t="str">
            <v>Units</v>
          </cell>
          <cell r="J3" t="str">
            <v>Volatility</v>
          </cell>
          <cell r="K3" t="str">
            <v>Vol Value,</v>
          </cell>
          <cell r="L3" t="str">
            <v>GW-2 INT,</v>
          </cell>
          <cell r="M3" t="str">
            <v>PROPOSED</v>
          </cell>
        </row>
        <row r="4">
          <cell r="B4" t="str">
            <v>RfC</v>
          </cell>
          <cell r="C4" t="str">
            <v>ELCR</v>
          </cell>
          <cell r="D4" t="str">
            <v>risk</v>
          </cell>
          <cell r="E4" t="str">
            <v>Risk,</v>
          </cell>
          <cell r="F4" t="str">
            <v>Backround,</v>
          </cell>
          <cell r="G4" t="str">
            <v>Attenuation</v>
          </cell>
          <cell r="H4" t="str">
            <v>Dilution</v>
          </cell>
          <cell r="I4" t="str">
            <v>Conversion</v>
          </cell>
          <cell r="J4" t="str">
            <v>Based</v>
          </cell>
          <cell r="K4" t="str">
            <v>PQL,</v>
          </cell>
          <cell r="L4" t="str">
            <v>Ceiling</v>
          </cell>
          <cell r="M4" t="str">
            <v>STANDARD</v>
          </cell>
        </row>
        <row r="5">
          <cell r="C5" t="str">
            <v>LEVEL</v>
          </cell>
          <cell r="D5" t="str">
            <v>level</v>
          </cell>
          <cell r="E5" t="str">
            <v>Odor (air)</v>
          </cell>
          <cell r="F5" t="str">
            <v>(risk, odor)</v>
          </cell>
          <cell r="G5" t="str">
            <v>Factor</v>
          </cell>
          <cell r="H5" t="str">
            <v>Factor</v>
          </cell>
          <cell r="J5" t="str">
            <v>Value</v>
          </cell>
          <cell r="K5" t="str">
            <v>Bckgrnd</v>
          </cell>
          <cell r="M5" t="str">
            <v>(Rounded)</v>
          </cell>
        </row>
        <row r="6">
          <cell r="A6" t="str">
            <v>OIL OR HAZARDOUS MATERIAL</v>
          </cell>
          <cell r="B6" t="str">
            <v>ug/cu m</v>
          </cell>
          <cell r="C6" t="str">
            <v>ug/cu m</v>
          </cell>
          <cell r="D6" t="str">
            <v>ug/cu m</v>
          </cell>
          <cell r="E6" t="str">
            <v>ug/cu m</v>
          </cell>
          <cell r="F6" t="str">
            <v>ug/cu m</v>
          </cell>
          <cell r="G6" t="str">
            <v>(alpha)</v>
          </cell>
          <cell r="H6" t="str">
            <v>(d)</v>
          </cell>
          <cell r="I6" t="str">
            <v>l/cu m</v>
          </cell>
          <cell r="J6" t="str">
            <v>µg/L</v>
          </cell>
          <cell r="K6" t="str">
            <v>µg/L</v>
          </cell>
          <cell r="L6" t="str">
            <v>µg/L</v>
          </cell>
          <cell r="M6" t="str">
            <v>ug/L</v>
          </cell>
          <cell r="N6" t="str">
            <v>BASIS</v>
          </cell>
        </row>
        <row r="7">
          <cell r="A7" t="str">
            <v>ACENAPHTHENE</v>
          </cell>
          <cell r="B7" t="e">
            <v>#REF!</v>
          </cell>
          <cell r="C7">
            <v>0</v>
          </cell>
          <cell r="D7" t="e">
            <v>#REF!</v>
          </cell>
          <cell r="E7" t="e">
            <v>#REF!</v>
          </cell>
          <cell r="F7" t="e">
            <v>#REF!</v>
          </cell>
          <cell r="G7">
            <v>5.0000000000000001E-4</v>
          </cell>
          <cell r="H7">
            <v>0.1</v>
          </cell>
          <cell r="I7">
            <v>1000</v>
          </cell>
          <cell r="J7" t="e">
            <v>#REF!</v>
          </cell>
          <cell r="K7" t="e">
            <v>#REF!</v>
          </cell>
          <cell r="L7" t="e">
            <v>#REF!</v>
          </cell>
          <cell r="N7" t="e">
            <v>#REF!</v>
          </cell>
        </row>
        <row r="8">
          <cell r="A8" t="str">
            <v>ACENAPHTHYLENE</v>
          </cell>
          <cell r="B8" t="e">
            <v>#REF!</v>
          </cell>
          <cell r="C8">
            <v>0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5.0000000000000001E-4</v>
          </cell>
          <cell r="H8">
            <v>0.1</v>
          </cell>
          <cell r="I8">
            <v>1000</v>
          </cell>
          <cell r="J8" t="e">
            <v>#REF!</v>
          </cell>
          <cell r="K8" t="e">
            <v>#REF!</v>
          </cell>
          <cell r="L8" t="e">
            <v>#REF!</v>
          </cell>
          <cell r="N8" t="e">
            <v>#REF!</v>
          </cell>
        </row>
        <row r="9">
          <cell r="A9" t="str">
            <v>ACETONE</v>
          </cell>
          <cell r="B9" t="e">
            <v>#REF!</v>
          </cell>
          <cell r="C9">
            <v>0</v>
          </cell>
          <cell r="D9" t="e">
            <v>#REF!</v>
          </cell>
          <cell r="E9" t="e">
            <v>#REF!</v>
          </cell>
          <cell r="F9" t="e">
            <v>#REF!</v>
          </cell>
          <cell r="G9">
            <v>5.0000000000000001E-4</v>
          </cell>
          <cell r="H9">
            <v>0.1</v>
          </cell>
          <cell r="I9">
            <v>1000</v>
          </cell>
          <cell r="J9" t="e">
            <v>#REF!</v>
          </cell>
          <cell r="K9" t="e">
            <v>#REF!</v>
          </cell>
          <cell r="L9" t="e">
            <v>#REF!</v>
          </cell>
          <cell r="M9">
            <v>50000</v>
          </cell>
          <cell r="N9" t="e">
            <v>#REF!</v>
          </cell>
        </row>
        <row r="10">
          <cell r="A10" t="str">
            <v>ALDRIN</v>
          </cell>
          <cell r="B10" t="e">
            <v>#REF!</v>
          </cell>
          <cell r="C10">
            <v>0</v>
          </cell>
          <cell r="D10" t="e">
            <v>#REF!</v>
          </cell>
          <cell r="E10" t="e">
            <v>#REF!</v>
          </cell>
          <cell r="F10" t="e">
            <v>#REF!</v>
          </cell>
          <cell r="G10">
            <v>5.0000000000000001E-4</v>
          </cell>
          <cell r="H10">
            <v>0.1</v>
          </cell>
          <cell r="I10">
            <v>1000</v>
          </cell>
          <cell r="J10" t="e">
            <v>#REF!</v>
          </cell>
          <cell r="K10" t="e">
            <v>#REF!</v>
          </cell>
          <cell r="L10" t="e">
            <v>#REF!</v>
          </cell>
          <cell r="N10" t="e">
            <v>#REF!</v>
          </cell>
        </row>
        <row r="11">
          <cell r="A11" t="str">
            <v>ANTHRACENE</v>
          </cell>
          <cell r="B11" t="e">
            <v>#REF!</v>
          </cell>
          <cell r="C11">
            <v>0</v>
          </cell>
          <cell r="D11" t="e">
            <v>#REF!</v>
          </cell>
          <cell r="E11" t="e">
            <v>#REF!</v>
          </cell>
          <cell r="F11" t="e">
            <v>#REF!</v>
          </cell>
          <cell r="G11">
            <v>5.0000000000000001E-4</v>
          </cell>
          <cell r="H11">
            <v>0.1</v>
          </cell>
          <cell r="I11">
            <v>1000</v>
          </cell>
          <cell r="J11" t="e">
            <v>#REF!</v>
          </cell>
          <cell r="K11" t="e">
            <v>#REF!</v>
          </cell>
          <cell r="L11" t="e">
            <v>#REF!</v>
          </cell>
          <cell r="N11" t="e">
            <v>#REF!</v>
          </cell>
        </row>
        <row r="12">
          <cell r="A12" t="str">
            <v>ANTIMONY</v>
          </cell>
          <cell r="B12" t="e">
            <v>#REF!</v>
          </cell>
          <cell r="C12">
            <v>0</v>
          </cell>
          <cell r="D12" t="e">
            <v>#REF!</v>
          </cell>
          <cell r="E12" t="e">
            <v>#REF!</v>
          </cell>
          <cell r="F12" t="e">
            <v>#REF!</v>
          </cell>
          <cell r="G12">
            <v>5.0000000000000001E-4</v>
          </cell>
          <cell r="H12">
            <v>0.1</v>
          </cell>
          <cell r="I12">
            <v>1000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A13" t="str">
            <v>ARSENIC</v>
          </cell>
          <cell r="B13" t="e">
            <v>#REF!</v>
          </cell>
          <cell r="C13">
            <v>0</v>
          </cell>
          <cell r="D13" t="e">
            <v>#REF!</v>
          </cell>
          <cell r="E13" t="e">
            <v>#REF!</v>
          </cell>
          <cell r="F13" t="e">
            <v>#REF!</v>
          </cell>
          <cell r="G13">
            <v>5.0000000000000001E-4</v>
          </cell>
          <cell r="H13">
            <v>0.1</v>
          </cell>
          <cell r="I13">
            <v>1000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</row>
        <row r="14">
          <cell r="A14" t="str">
            <v>BARIUM</v>
          </cell>
          <cell r="B14" t="e">
            <v>#REF!</v>
          </cell>
          <cell r="C14">
            <v>0</v>
          </cell>
          <cell r="D14" t="e">
            <v>#REF!</v>
          </cell>
          <cell r="E14" t="e">
            <v>#REF!</v>
          </cell>
          <cell r="F14" t="e">
            <v>#REF!</v>
          </cell>
          <cell r="G14">
            <v>5.0000000000000001E-4</v>
          </cell>
          <cell r="H14">
            <v>0.1</v>
          </cell>
          <cell r="I14">
            <v>1000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</row>
        <row r="15">
          <cell r="A15" t="str">
            <v>BENZENE</v>
          </cell>
          <cell r="B15" t="e">
            <v>#REF!</v>
          </cell>
          <cell r="C15">
            <v>0</v>
          </cell>
          <cell r="D15" t="e">
            <v>#REF!</v>
          </cell>
          <cell r="E15" t="e">
            <v>#REF!</v>
          </cell>
          <cell r="F15" t="e">
            <v>#REF!</v>
          </cell>
          <cell r="G15">
            <v>5.0000000000000001E-4</v>
          </cell>
          <cell r="H15">
            <v>0.1</v>
          </cell>
          <cell r="I15">
            <v>1000</v>
          </cell>
          <cell r="J15" t="e">
            <v>#REF!</v>
          </cell>
          <cell r="K15" t="e">
            <v>#REF!</v>
          </cell>
          <cell r="L15" t="e">
            <v>#REF!</v>
          </cell>
          <cell r="M15">
            <v>2000</v>
          </cell>
          <cell r="N15" t="e">
            <v>#REF!</v>
          </cell>
        </row>
        <row r="16">
          <cell r="A16" t="str">
            <v>BENZO(a)ANTHRACENE</v>
          </cell>
          <cell r="B16" t="e">
            <v>#REF!</v>
          </cell>
          <cell r="C16">
            <v>0</v>
          </cell>
          <cell r="D16" t="e">
            <v>#REF!</v>
          </cell>
          <cell r="E16" t="e">
            <v>#REF!</v>
          </cell>
          <cell r="F16" t="e">
            <v>#REF!</v>
          </cell>
          <cell r="G16">
            <v>5.0000000000000001E-4</v>
          </cell>
          <cell r="H16">
            <v>0.1</v>
          </cell>
          <cell r="I16">
            <v>1000</v>
          </cell>
          <cell r="J16" t="e">
            <v>#REF!</v>
          </cell>
          <cell r="K16" t="e">
            <v>#REF!</v>
          </cell>
          <cell r="L16" t="e">
            <v>#REF!</v>
          </cell>
          <cell r="N16" t="e">
            <v>#REF!</v>
          </cell>
        </row>
        <row r="17">
          <cell r="A17" t="str">
            <v>BENZO(a)PYRENE</v>
          </cell>
          <cell r="B17" t="e">
            <v>#REF!</v>
          </cell>
          <cell r="C17">
            <v>0</v>
          </cell>
          <cell r="D17" t="e">
            <v>#REF!</v>
          </cell>
          <cell r="E17" t="e">
            <v>#REF!</v>
          </cell>
          <cell r="F17" t="e">
            <v>#REF!</v>
          </cell>
          <cell r="G17">
            <v>5.0000000000000001E-4</v>
          </cell>
          <cell r="H17">
            <v>0.1</v>
          </cell>
          <cell r="I17">
            <v>1000</v>
          </cell>
          <cell r="J17" t="e">
            <v>#REF!</v>
          </cell>
          <cell r="K17" t="e">
            <v>#REF!</v>
          </cell>
          <cell r="L17" t="e">
            <v>#REF!</v>
          </cell>
          <cell r="N17" t="e">
            <v>#REF!</v>
          </cell>
        </row>
        <row r="18">
          <cell r="A18" t="str">
            <v>BENZO(b)FLUORANTHENE</v>
          </cell>
          <cell r="B18" t="e">
            <v>#REF!</v>
          </cell>
          <cell r="C18">
            <v>0</v>
          </cell>
          <cell r="D18" t="e">
            <v>#REF!</v>
          </cell>
          <cell r="E18" t="e">
            <v>#REF!</v>
          </cell>
          <cell r="F18" t="e">
            <v>#REF!</v>
          </cell>
          <cell r="G18">
            <v>5.0000000000000001E-4</v>
          </cell>
          <cell r="H18">
            <v>0.1</v>
          </cell>
          <cell r="I18">
            <v>1000</v>
          </cell>
          <cell r="J18" t="e">
            <v>#REF!</v>
          </cell>
          <cell r="K18" t="e">
            <v>#REF!</v>
          </cell>
          <cell r="L18" t="e">
            <v>#REF!</v>
          </cell>
          <cell r="N18" t="e">
            <v>#REF!</v>
          </cell>
        </row>
        <row r="19">
          <cell r="A19" t="str">
            <v>BENZO(g,h,i)PERYLENE</v>
          </cell>
          <cell r="B19" t="e">
            <v>#REF!</v>
          </cell>
          <cell r="C19">
            <v>0</v>
          </cell>
          <cell r="D19" t="e">
            <v>#REF!</v>
          </cell>
          <cell r="E19" t="e">
            <v>#REF!</v>
          </cell>
          <cell r="F19" t="e">
            <v>#REF!</v>
          </cell>
          <cell r="G19">
            <v>5.0000000000000001E-4</v>
          </cell>
          <cell r="H19">
            <v>0.1</v>
          </cell>
          <cell r="I19">
            <v>1000</v>
          </cell>
          <cell r="J19" t="e">
            <v>#REF!</v>
          </cell>
          <cell r="K19" t="e">
            <v>#REF!</v>
          </cell>
          <cell r="L19" t="e">
            <v>#REF!</v>
          </cell>
          <cell r="N19" t="e">
            <v>#REF!</v>
          </cell>
        </row>
        <row r="20">
          <cell r="A20" t="str">
            <v>BENZO(k)FLUORANTHENE</v>
          </cell>
          <cell r="B20" t="e">
            <v>#REF!</v>
          </cell>
          <cell r="C20">
            <v>0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5.0000000000000001E-4</v>
          </cell>
          <cell r="H20">
            <v>0.1</v>
          </cell>
          <cell r="I20">
            <v>1000</v>
          </cell>
          <cell r="J20" t="e">
            <v>#REF!</v>
          </cell>
          <cell r="K20" t="e">
            <v>#REF!</v>
          </cell>
          <cell r="L20" t="e">
            <v>#REF!</v>
          </cell>
          <cell r="N20" t="e">
            <v>#REF!</v>
          </cell>
        </row>
        <row r="21">
          <cell r="A21" t="str">
            <v>BERYLLIUM</v>
          </cell>
          <cell r="B21" t="e">
            <v>#REF!</v>
          </cell>
          <cell r="C21">
            <v>0</v>
          </cell>
          <cell r="D21" t="e">
            <v>#REF!</v>
          </cell>
          <cell r="E21" t="e">
            <v>#REF!</v>
          </cell>
          <cell r="F21" t="e">
            <v>#REF!</v>
          </cell>
          <cell r="G21">
            <v>5.0000000000000001E-4</v>
          </cell>
          <cell r="H21">
            <v>0.1</v>
          </cell>
          <cell r="I21">
            <v>1000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</row>
        <row r="22">
          <cell r="A22" t="str">
            <v>BIPHENYL, 1,1-</v>
          </cell>
          <cell r="B22" t="e">
            <v>#REF!</v>
          </cell>
          <cell r="C22">
            <v>0</v>
          </cell>
          <cell r="D22" t="e">
            <v>#REF!</v>
          </cell>
          <cell r="E22" t="e">
            <v>#REF!</v>
          </cell>
          <cell r="F22" t="e">
            <v>#REF!</v>
          </cell>
          <cell r="G22">
            <v>5.0000000000000001E-4</v>
          </cell>
          <cell r="H22">
            <v>0.1</v>
          </cell>
          <cell r="I22">
            <v>1000</v>
          </cell>
          <cell r="J22" t="e">
            <v>#REF!</v>
          </cell>
          <cell r="K22" t="e">
            <v>#REF!</v>
          </cell>
          <cell r="L22" t="e">
            <v>#REF!</v>
          </cell>
          <cell r="N22" t="e">
            <v>#REF!</v>
          </cell>
        </row>
        <row r="23">
          <cell r="A23" t="str">
            <v>BIS(2-CHLOROETHYL)ETHER</v>
          </cell>
          <cell r="B23" t="e">
            <v>#REF!</v>
          </cell>
          <cell r="C23">
            <v>0</v>
          </cell>
          <cell r="D23" t="e">
            <v>#REF!</v>
          </cell>
          <cell r="E23" t="e">
            <v>#REF!</v>
          </cell>
          <cell r="F23" t="e">
            <v>#REF!</v>
          </cell>
          <cell r="G23">
            <v>5.0000000000000001E-4</v>
          </cell>
          <cell r="H23">
            <v>0.1</v>
          </cell>
          <cell r="I23">
            <v>1000</v>
          </cell>
          <cell r="J23" t="e">
            <v>#REF!</v>
          </cell>
          <cell r="K23" t="e">
            <v>#REF!</v>
          </cell>
          <cell r="L23" t="e">
            <v>#REF!</v>
          </cell>
          <cell r="M23">
            <v>100</v>
          </cell>
          <cell r="N23" t="e">
            <v>#REF!</v>
          </cell>
        </row>
        <row r="24">
          <cell r="A24" t="str">
            <v>BIS(2-CHLOROISOPROPYL)ETHER</v>
          </cell>
          <cell r="B24" t="e">
            <v>#REF!</v>
          </cell>
          <cell r="C24">
            <v>0</v>
          </cell>
          <cell r="D24" t="e">
            <v>#REF!</v>
          </cell>
          <cell r="E24" t="e">
            <v>#REF!</v>
          </cell>
          <cell r="F24" t="e">
            <v>#REF!</v>
          </cell>
          <cell r="G24">
            <v>5.0000000000000001E-4</v>
          </cell>
          <cell r="H24">
            <v>0.1</v>
          </cell>
          <cell r="I24">
            <v>1000</v>
          </cell>
          <cell r="J24" t="e">
            <v>#REF!</v>
          </cell>
          <cell r="K24" t="e">
            <v>#REF!</v>
          </cell>
          <cell r="L24" t="e">
            <v>#REF!</v>
          </cell>
          <cell r="M24">
            <v>400</v>
          </cell>
          <cell r="N24" t="e">
            <v>#REF!</v>
          </cell>
        </row>
        <row r="25">
          <cell r="A25" t="str">
            <v>BIS(2-ETHYLHEXYL)PHTHALATE</v>
          </cell>
          <cell r="B25" t="e">
            <v>#REF!</v>
          </cell>
          <cell r="C25">
            <v>0</v>
          </cell>
          <cell r="D25" t="e">
            <v>#REF!</v>
          </cell>
          <cell r="E25" t="e">
            <v>#REF!</v>
          </cell>
          <cell r="F25" t="e">
            <v>#REF!</v>
          </cell>
          <cell r="G25">
            <v>5.0000000000000001E-4</v>
          </cell>
          <cell r="H25">
            <v>0.1</v>
          </cell>
          <cell r="I25">
            <v>1000</v>
          </cell>
          <cell r="J25" t="e">
            <v>#REF!</v>
          </cell>
          <cell r="K25" t="e">
            <v>#REF!</v>
          </cell>
          <cell r="L25" t="e">
            <v>#REF!</v>
          </cell>
          <cell r="M25">
            <v>50000</v>
          </cell>
          <cell r="N25" t="e">
            <v>#REF!</v>
          </cell>
        </row>
        <row r="26">
          <cell r="A26" t="str">
            <v>BROMODICHLOROMETHANE</v>
          </cell>
          <cell r="B26" t="e">
            <v>#REF!</v>
          </cell>
          <cell r="C26">
            <v>0</v>
          </cell>
          <cell r="D26" t="e">
            <v>#REF!</v>
          </cell>
          <cell r="E26" t="e">
            <v>#REF!</v>
          </cell>
          <cell r="F26" t="e">
            <v>#REF!</v>
          </cell>
          <cell r="G26">
            <v>5.0000000000000001E-4</v>
          </cell>
          <cell r="H26">
            <v>0.1</v>
          </cell>
          <cell r="I26">
            <v>1000</v>
          </cell>
          <cell r="J26" t="e">
            <v>#REF!</v>
          </cell>
          <cell r="K26" t="e">
            <v>#REF!</v>
          </cell>
          <cell r="L26" t="e">
            <v>#REF!</v>
          </cell>
          <cell r="N26" t="e">
            <v>#REF!</v>
          </cell>
        </row>
        <row r="27">
          <cell r="A27" t="str">
            <v>BROMOFORM</v>
          </cell>
          <cell r="B27" t="e">
            <v>#REF!</v>
          </cell>
          <cell r="C27">
            <v>0</v>
          </cell>
          <cell r="D27" t="e">
            <v>#REF!</v>
          </cell>
          <cell r="E27" t="e">
            <v>#REF!</v>
          </cell>
          <cell r="F27" t="e">
            <v>#REF!</v>
          </cell>
          <cell r="G27">
            <v>5.0000000000000001E-4</v>
          </cell>
          <cell r="H27">
            <v>0.1</v>
          </cell>
          <cell r="I27">
            <v>1000</v>
          </cell>
          <cell r="J27" t="e">
            <v>#REF!</v>
          </cell>
          <cell r="K27" t="e">
            <v>#REF!</v>
          </cell>
          <cell r="L27" t="e">
            <v>#REF!</v>
          </cell>
          <cell r="M27">
            <v>800</v>
          </cell>
          <cell r="N27" t="e">
            <v>#REF!</v>
          </cell>
        </row>
        <row r="28">
          <cell r="A28" t="str">
            <v>BROMOMETHANE</v>
          </cell>
          <cell r="B28" t="e">
            <v>#REF!</v>
          </cell>
          <cell r="C28">
            <v>0</v>
          </cell>
          <cell r="D28" t="e">
            <v>#REF!</v>
          </cell>
          <cell r="E28" t="e">
            <v>#REF!</v>
          </cell>
          <cell r="F28" t="e">
            <v>#REF!</v>
          </cell>
          <cell r="G28">
            <v>5.0000000000000001E-4</v>
          </cell>
          <cell r="H28">
            <v>0.1</v>
          </cell>
          <cell r="I28">
            <v>1000</v>
          </cell>
          <cell r="J28" t="e">
            <v>#REF!</v>
          </cell>
          <cell r="K28" t="e">
            <v>#REF!</v>
          </cell>
          <cell r="L28" t="e">
            <v>#REF!</v>
          </cell>
          <cell r="M28">
            <v>2</v>
          </cell>
          <cell r="N28" t="e">
            <v>#REF!</v>
          </cell>
        </row>
        <row r="29">
          <cell r="A29" t="str">
            <v>CADMIUM</v>
          </cell>
          <cell r="B29" t="e">
            <v>#REF!</v>
          </cell>
          <cell r="C29">
            <v>0</v>
          </cell>
          <cell r="D29" t="e">
            <v>#REF!</v>
          </cell>
          <cell r="E29" t="e">
            <v>#REF!</v>
          </cell>
          <cell r="F29" t="e">
            <v>#REF!</v>
          </cell>
          <cell r="G29">
            <v>5.0000000000000001E-4</v>
          </cell>
          <cell r="H29">
            <v>0.1</v>
          </cell>
          <cell r="I29">
            <v>1000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</row>
        <row r="30">
          <cell r="A30" t="str">
            <v>CARBON TETRACHLORIDE</v>
          </cell>
          <cell r="B30" t="e">
            <v>#REF!</v>
          </cell>
          <cell r="C30">
            <v>0</v>
          </cell>
          <cell r="D30" t="e">
            <v>#REF!</v>
          </cell>
          <cell r="E30" t="e">
            <v>#REF!</v>
          </cell>
          <cell r="F30" t="e">
            <v>#REF!</v>
          </cell>
          <cell r="G30">
            <v>5.0000000000000001E-4</v>
          </cell>
          <cell r="H30">
            <v>0.1</v>
          </cell>
          <cell r="I30">
            <v>1000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20</v>
          </cell>
          <cell r="N30" t="e">
            <v>#REF!</v>
          </cell>
        </row>
        <row r="31">
          <cell r="A31" t="str">
            <v>CHLORDANE</v>
          </cell>
          <cell r="B31" t="e">
            <v>#REF!</v>
          </cell>
          <cell r="C31">
            <v>0</v>
          </cell>
          <cell r="D31" t="e">
            <v>#REF!</v>
          </cell>
          <cell r="E31" t="e">
            <v>#REF!</v>
          </cell>
          <cell r="F31" t="e">
            <v>#REF!</v>
          </cell>
          <cell r="G31">
            <v>5.0000000000000001E-4</v>
          </cell>
          <cell r="H31">
            <v>0.1</v>
          </cell>
          <cell r="I31">
            <v>1000</v>
          </cell>
          <cell r="J31" t="e">
            <v>#REF!</v>
          </cell>
          <cell r="K31" t="e">
            <v>#REF!</v>
          </cell>
          <cell r="L31" t="e">
            <v>#REF!</v>
          </cell>
          <cell r="N31" t="e">
            <v>#REF!</v>
          </cell>
        </row>
        <row r="32">
          <cell r="A32" t="str">
            <v>CHLOROANILINE, p-</v>
          </cell>
          <cell r="B32" t="e">
            <v>#REF!</v>
          </cell>
          <cell r="C32">
            <v>0</v>
          </cell>
          <cell r="D32" t="e">
            <v>#REF!</v>
          </cell>
          <cell r="E32" t="e">
            <v>#REF!</v>
          </cell>
          <cell r="F32" t="e">
            <v>#REF!</v>
          </cell>
          <cell r="G32">
            <v>5.0000000000000001E-4</v>
          </cell>
          <cell r="H32">
            <v>0.1</v>
          </cell>
          <cell r="I32">
            <v>1000</v>
          </cell>
          <cell r="J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</row>
        <row r="33">
          <cell r="A33" t="str">
            <v>CHLOROBENZENE</v>
          </cell>
          <cell r="B33" t="e">
            <v>#REF!</v>
          </cell>
          <cell r="C33">
            <v>0</v>
          </cell>
          <cell r="D33" t="e">
            <v>#REF!</v>
          </cell>
          <cell r="E33" t="e">
            <v>#REF!</v>
          </cell>
          <cell r="F33" t="e">
            <v>#REF!</v>
          </cell>
          <cell r="G33">
            <v>5.0000000000000001E-4</v>
          </cell>
          <cell r="H33">
            <v>0.1</v>
          </cell>
          <cell r="I33">
            <v>1000</v>
          </cell>
          <cell r="J33" t="e">
            <v>#REF!</v>
          </cell>
          <cell r="K33" t="e">
            <v>#REF!</v>
          </cell>
          <cell r="L33" t="e">
            <v>#REF!</v>
          </cell>
          <cell r="M33">
            <v>1000</v>
          </cell>
          <cell r="N33" t="e">
            <v>#REF!</v>
          </cell>
        </row>
        <row r="34">
          <cell r="A34" t="str">
            <v>CHLOROFORM</v>
          </cell>
          <cell r="B34" t="e">
            <v>#REF!</v>
          </cell>
          <cell r="C34">
            <v>0</v>
          </cell>
          <cell r="D34" t="e">
            <v>#REF!</v>
          </cell>
          <cell r="E34" t="e">
            <v>#REF!</v>
          </cell>
          <cell r="F34" t="e">
            <v>#REF!</v>
          </cell>
          <cell r="G34">
            <v>5.0000000000000001E-4</v>
          </cell>
          <cell r="H34">
            <v>0.1</v>
          </cell>
          <cell r="I34">
            <v>1000</v>
          </cell>
          <cell r="J34" t="e">
            <v>#REF!</v>
          </cell>
          <cell r="K34" t="e">
            <v>#REF!</v>
          </cell>
          <cell r="L34" t="e">
            <v>#REF!</v>
          </cell>
          <cell r="M34">
            <v>400</v>
          </cell>
          <cell r="N34" t="e">
            <v>#REF!</v>
          </cell>
        </row>
        <row r="35">
          <cell r="A35" t="str">
            <v>CHLOROPHENOL, 2-</v>
          </cell>
          <cell r="B35" t="e">
            <v>#REF!</v>
          </cell>
          <cell r="C35">
            <v>0</v>
          </cell>
          <cell r="D35" t="e">
            <v>#REF!</v>
          </cell>
          <cell r="E35" t="e">
            <v>#REF!</v>
          </cell>
          <cell r="F35" t="e">
            <v>#REF!</v>
          </cell>
          <cell r="G35">
            <v>5.0000000000000001E-4</v>
          </cell>
          <cell r="H35">
            <v>0.1</v>
          </cell>
          <cell r="I35">
            <v>1000</v>
          </cell>
          <cell r="J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</row>
        <row r="36">
          <cell r="A36" t="str">
            <v>CHROMIUM (TOTAL)</v>
          </cell>
          <cell r="B36" t="e">
            <v>#REF!</v>
          </cell>
          <cell r="C36">
            <v>0</v>
          </cell>
          <cell r="D36" t="e">
            <v>#REF!</v>
          </cell>
          <cell r="E36" t="e">
            <v>#REF!</v>
          </cell>
          <cell r="F36" t="e">
            <v>#REF!</v>
          </cell>
          <cell r="G36">
            <v>5.0000000000000001E-4</v>
          </cell>
          <cell r="H36">
            <v>0.1</v>
          </cell>
          <cell r="I36">
            <v>1000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</row>
        <row r="37">
          <cell r="A37" t="str">
            <v>CHROMIUM(III)</v>
          </cell>
          <cell r="B37" t="e">
            <v>#REF!</v>
          </cell>
          <cell r="C37">
            <v>0</v>
          </cell>
          <cell r="D37" t="e">
            <v>#REF!</v>
          </cell>
          <cell r="E37" t="e">
            <v>#REF!</v>
          </cell>
          <cell r="F37" t="e">
            <v>#REF!</v>
          </cell>
          <cell r="G37">
            <v>5.0000000000000001E-4</v>
          </cell>
          <cell r="H37">
            <v>0.1</v>
          </cell>
          <cell r="I37">
            <v>1000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</row>
        <row r="38">
          <cell r="A38" t="str">
            <v>CHROMIUM(VI)</v>
          </cell>
          <cell r="B38" t="e">
            <v>#REF!</v>
          </cell>
          <cell r="C38">
            <v>0</v>
          </cell>
          <cell r="D38" t="e">
            <v>#REF!</v>
          </cell>
          <cell r="E38" t="e">
            <v>#REF!</v>
          </cell>
          <cell r="F38" t="e">
            <v>#REF!</v>
          </cell>
          <cell r="G38">
            <v>5.0000000000000001E-4</v>
          </cell>
          <cell r="H38">
            <v>0.1</v>
          </cell>
          <cell r="I38">
            <v>1000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</row>
        <row r="39">
          <cell r="A39" t="str">
            <v>CHRYSENE</v>
          </cell>
          <cell r="B39" t="e">
            <v>#REF!</v>
          </cell>
          <cell r="C39">
            <v>0</v>
          </cell>
          <cell r="D39" t="e">
            <v>#REF!</v>
          </cell>
          <cell r="E39" t="e">
            <v>#REF!</v>
          </cell>
          <cell r="F39" t="e">
            <v>#REF!</v>
          </cell>
          <cell r="G39">
            <v>5.0000000000000001E-4</v>
          </cell>
          <cell r="H39">
            <v>0.1</v>
          </cell>
          <cell r="I39">
            <v>1000</v>
          </cell>
          <cell r="J39" t="e">
            <v>#REF!</v>
          </cell>
          <cell r="K39" t="e">
            <v>#REF!</v>
          </cell>
          <cell r="L39" t="e">
            <v>#REF!</v>
          </cell>
          <cell r="N39" t="e">
            <v>#REF!</v>
          </cell>
        </row>
        <row r="40">
          <cell r="A40" t="str">
            <v>CYANIDE</v>
          </cell>
          <cell r="B40" t="e">
            <v>#REF!</v>
          </cell>
          <cell r="C40">
            <v>0</v>
          </cell>
          <cell r="D40" t="e">
            <v>#REF!</v>
          </cell>
          <cell r="E40" t="e">
            <v>#REF!</v>
          </cell>
          <cell r="F40" t="e">
            <v>#REF!</v>
          </cell>
          <cell r="G40">
            <v>5.0000000000000001E-4</v>
          </cell>
          <cell r="H40">
            <v>0.1</v>
          </cell>
          <cell r="I40">
            <v>1000</v>
          </cell>
          <cell r="J40" t="e">
            <v>#REF!</v>
          </cell>
          <cell r="K40" t="e">
            <v>#REF!</v>
          </cell>
          <cell r="L40" t="e">
            <v>#REF!</v>
          </cell>
          <cell r="N40" t="e">
            <v>#REF!</v>
          </cell>
        </row>
        <row r="41">
          <cell r="A41" t="str">
            <v>DIBENZO(a,h)ANTHRACENE</v>
          </cell>
          <cell r="B41" t="e">
            <v>#REF!</v>
          </cell>
          <cell r="C41">
            <v>0</v>
          </cell>
          <cell r="D41" t="e">
            <v>#REF!</v>
          </cell>
          <cell r="E41" t="e">
            <v>#REF!</v>
          </cell>
          <cell r="F41" t="e">
            <v>#REF!</v>
          </cell>
          <cell r="G41">
            <v>5.0000000000000001E-4</v>
          </cell>
          <cell r="H41">
            <v>0.1</v>
          </cell>
          <cell r="I41">
            <v>1000</v>
          </cell>
          <cell r="J41" t="e">
            <v>#REF!</v>
          </cell>
          <cell r="K41" t="e">
            <v>#REF!</v>
          </cell>
          <cell r="L41" t="e">
            <v>#REF!</v>
          </cell>
          <cell r="N41" t="e">
            <v>#REF!</v>
          </cell>
        </row>
        <row r="42">
          <cell r="A42" t="str">
            <v>DIBROMOCHLOROMETHANE</v>
          </cell>
          <cell r="B42" t="e">
            <v>#REF!</v>
          </cell>
          <cell r="C42">
            <v>0</v>
          </cell>
          <cell r="D42" t="e">
            <v>#REF!</v>
          </cell>
          <cell r="E42" t="e">
            <v>#REF!</v>
          </cell>
          <cell r="F42" t="e">
            <v>#REF!</v>
          </cell>
          <cell r="G42">
            <v>5.0000000000000001E-4</v>
          </cell>
          <cell r="H42">
            <v>0.1</v>
          </cell>
          <cell r="I42">
            <v>1000</v>
          </cell>
          <cell r="J42" t="e">
            <v>#REF!</v>
          </cell>
          <cell r="K42" t="e">
            <v>#REF!</v>
          </cell>
          <cell r="L42" t="e">
            <v>#REF!</v>
          </cell>
          <cell r="N42" t="e">
            <v>#REF!</v>
          </cell>
        </row>
        <row r="43">
          <cell r="A43" t="str">
            <v>DICHLOROBENZENE, 1,2-  (o-DCB)</v>
          </cell>
          <cell r="B43" t="e">
            <v>#REF!</v>
          </cell>
          <cell r="C43">
            <v>0</v>
          </cell>
          <cell r="D43" t="e">
            <v>#REF!</v>
          </cell>
          <cell r="E43" t="e">
            <v>#REF!</v>
          </cell>
          <cell r="F43" t="e">
            <v>#REF!</v>
          </cell>
          <cell r="G43">
            <v>5.0000000000000001E-4</v>
          </cell>
          <cell r="H43">
            <v>0.1</v>
          </cell>
          <cell r="I43">
            <v>1000</v>
          </cell>
          <cell r="J43" t="e">
            <v>#REF!</v>
          </cell>
          <cell r="K43" t="e">
            <v>#REF!</v>
          </cell>
          <cell r="L43" t="e">
            <v>#REF!</v>
          </cell>
          <cell r="M43">
            <v>10000</v>
          </cell>
          <cell r="N43" t="e">
            <v>#REF!</v>
          </cell>
        </row>
        <row r="44">
          <cell r="A44" t="str">
            <v>DICHLOROBENZENE, 1,3-  (m-DCB)</v>
          </cell>
          <cell r="B44" t="e">
            <v>#REF!</v>
          </cell>
          <cell r="C44">
            <v>0</v>
          </cell>
          <cell r="D44" t="e">
            <v>#REF!</v>
          </cell>
          <cell r="E44" t="e">
            <v>#REF!</v>
          </cell>
          <cell r="F44" t="e">
            <v>#REF!</v>
          </cell>
          <cell r="G44">
            <v>5.0000000000000001E-4</v>
          </cell>
          <cell r="H44">
            <v>0.1</v>
          </cell>
          <cell r="I44">
            <v>1000</v>
          </cell>
          <cell r="J44" t="e">
            <v>#REF!</v>
          </cell>
          <cell r="K44" t="e">
            <v>#REF!</v>
          </cell>
          <cell r="L44" t="e">
            <v>#REF!</v>
          </cell>
          <cell r="N44" t="e">
            <v>#REF!</v>
          </cell>
        </row>
        <row r="45">
          <cell r="A45" t="str">
            <v>DICHLOROBENZENE, 1,4-  (p-DCB)</v>
          </cell>
          <cell r="B45" t="e">
            <v>#REF!</v>
          </cell>
          <cell r="C45">
            <v>0</v>
          </cell>
          <cell r="D45" t="e">
            <v>#REF!</v>
          </cell>
          <cell r="E45" t="e">
            <v>#REF!</v>
          </cell>
          <cell r="F45" t="e">
            <v>#REF!</v>
          </cell>
          <cell r="G45">
            <v>5.0000000000000001E-4</v>
          </cell>
          <cell r="H45">
            <v>0.1</v>
          </cell>
          <cell r="I45">
            <v>1000</v>
          </cell>
          <cell r="J45" t="e">
            <v>#REF!</v>
          </cell>
          <cell r="K45" t="e">
            <v>#REF!</v>
          </cell>
          <cell r="L45" t="e">
            <v>#REF!</v>
          </cell>
          <cell r="M45">
            <v>30000</v>
          </cell>
          <cell r="N45" t="e">
            <v>#REF!</v>
          </cell>
        </row>
        <row r="46">
          <cell r="A46" t="str">
            <v>DICHLOROBENZIDINE, 3,3'-</v>
          </cell>
          <cell r="B46" t="e">
            <v>#REF!</v>
          </cell>
          <cell r="C46">
            <v>0</v>
          </cell>
          <cell r="D46" t="e">
            <v>#REF!</v>
          </cell>
          <cell r="E46" t="e">
            <v>#REF!</v>
          </cell>
          <cell r="F46" t="e">
            <v>#REF!</v>
          </cell>
          <cell r="G46">
            <v>5.0000000000000001E-4</v>
          </cell>
          <cell r="H46">
            <v>0.1</v>
          </cell>
          <cell r="I46">
            <v>1000</v>
          </cell>
          <cell r="J46" t="e">
            <v>#REF!</v>
          </cell>
          <cell r="K46" t="e">
            <v>#REF!</v>
          </cell>
          <cell r="L46" t="e">
            <v>#REF!</v>
          </cell>
          <cell r="N46" t="e">
            <v>#REF!</v>
          </cell>
        </row>
        <row r="47">
          <cell r="A47" t="str">
            <v>DICHLORODIPHENYL DICHLOROETHANE, P,P'- (DDD)</v>
          </cell>
          <cell r="B47" t="e">
            <v>#REF!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>
            <v>5.0000000000000001E-4</v>
          </cell>
          <cell r="H47">
            <v>0.1</v>
          </cell>
          <cell r="I47">
            <v>1000</v>
          </cell>
          <cell r="J47" t="e">
            <v>#REF!</v>
          </cell>
          <cell r="K47" t="e">
            <v>#REF!</v>
          </cell>
          <cell r="L47" t="e">
            <v>#REF!</v>
          </cell>
          <cell r="N47" t="e">
            <v>#REF!</v>
          </cell>
        </row>
        <row r="48">
          <cell r="A48" t="str">
            <v>DICHLORODIPHENYLDICHLOROETHYLENE,P,P'- (DDE)</v>
          </cell>
          <cell r="B48" t="e">
            <v>#REF!</v>
          </cell>
          <cell r="C48">
            <v>0</v>
          </cell>
          <cell r="D48" t="e">
            <v>#REF!</v>
          </cell>
          <cell r="E48" t="e">
            <v>#REF!</v>
          </cell>
          <cell r="F48" t="e">
            <v>#REF!</v>
          </cell>
          <cell r="G48">
            <v>5.0000000000000001E-4</v>
          </cell>
          <cell r="H48">
            <v>0.1</v>
          </cell>
          <cell r="I48">
            <v>1000</v>
          </cell>
          <cell r="J48" t="e">
            <v>#REF!</v>
          </cell>
          <cell r="K48" t="e">
            <v>#REF!</v>
          </cell>
          <cell r="L48" t="e">
            <v>#REF!</v>
          </cell>
          <cell r="N48" t="e">
            <v>#REF!</v>
          </cell>
        </row>
        <row r="49">
          <cell r="A49" t="str">
            <v>DICHLORODIPHENYLTRICHLOROETHANE, P,P'- (DDT)</v>
          </cell>
          <cell r="B49" t="e">
            <v>#REF!</v>
          </cell>
          <cell r="C49">
            <v>0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5.0000000000000001E-4</v>
          </cell>
          <cell r="H49">
            <v>0.1</v>
          </cell>
          <cell r="I49">
            <v>1000</v>
          </cell>
          <cell r="J49" t="e">
            <v>#REF!</v>
          </cell>
          <cell r="K49" t="e">
            <v>#REF!</v>
          </cell>
          <cell r="L49" t="e">
            <v>#REF!</v>
          </cell>
          <cell r="N49" t="e">
            <v>#REF!</v>
          </cell>
        </row>
        <row r="50">
          <cell r="A50" t="str">
            <v>DICHLOROETHANE, 1,1-</v>
          </cell>
          <cell r="B50" t="e">
            <v>#REF!</v>
          </cell>
          <cell r="C50">
            <v>0</v>
          </cell>
          <cell r="D50" t="e">
            <v>#REF!</v>
          </cell>
          <cell r="E50" t="e">
            <v>#REF!</v>
          </cell>
          <cell r="F50" t="e">
            <v>#REF!</v>
          </cell>
          <cell r="G50">
            <v>5.0000000000000001E-4</v>
          </cell>
          <cell r="H50">
            <v>0.1</v>
          </cell>
          <cell r="I50">
            <v>1000</v>
          </cell>
          <cell r="J50" t="e">
            <v>#REF!</v>
          </cell>
          <cell r="K50" t="e">
            <v>#REF!</v>
          </cell>
          <cell r="L50" t="e">
            <v>#REF!</v>
          </cell>
          <cell r="M50">
            <v>9000</v>
          </cell>
          <cell r="N50" t="e">
            <v>#REF!</v>
          </cell>
        </row>
        <row r="51">
          <cell r="A51" t="str">
            <v>DICHLOROETHANE, 1,2-</v>
          </cell>
          <cell r="B51" t="e">
            <v>#REF!</v>
          </cell>
          <cell r="C51">
            <v>0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5.0000000000000001E-4</v>
          </cell>
          <cell r="H51">
            <v>0.1</v>
          </cell>
          <cell r="I51">
            <v>1000</v>
          </cell>
          <cell r="J51" t="e">
            <v>#REF!</v>
          </cell>
          <cell r="K51" t="e">
            <v>#REF!</v>
          </cell>
          <cell r="L51" t="e">
            <v>#REF!</v>
          </cell>
          <cell r="M51">
            <v>20</v>
          </cell>
          <cell r="N51" t="e">
            <v>#REF!</v>
          </cell>
        </row>
        <row r="52">
          <cell r="A52" t="str">
            <v>DICHLOROETHYLENE, 1,1-</v>
          </cell>
          <cell r="B52" t="e">
            <v>#REF!</v>
          </cell>
          <cell r="C52">
            <v>0</v>
          </cell>
          <cell r="D52" t="e">
            <v>#REF!</v>
          </cell>
          <cell r="E52" t="e">
            <v>#REF!</v>
          </cell>
          <cell r="F52" t="e">
            <v>#REF!</v>
          </cell>
          <cell r="G52">
            <v>5.0000000000000001E-4</v>
          </cell>
          <cell r="H52">
            <v>0.1</v>
          </cell>
          <cell r="I52">
            <v>1000</v>
          </cell>
          <cell r="J52" t="e">
            <v>#REF!</v>
          </cell>
          <cell r="K52" t="e">
            <v>#REF!</v>
          </cell>
          <cell r="L52" t="e">
            <v>#REF!</v>
          </cell>
          <cell r="M52">
            <v>1</v>
          </cell>
          <cell r="N52" t="e">
            <v>#REF!</v>
          </cell>
        </row>
        <row r="53">
          <cell r="A53" t="str">
            <v>DICHLOROETHYLENE, CIS-1,2-</v>
          </cell>
          <cell r="B53" t="e">
            <v>#REF!</v>
          </cell>
          <cell r="C53">
            <v>0</v>
          </cell>
          <cell r="D53" t="e">
            <v>#REF!</v>
          </cell>
          <cell r="E53" t="e">
            <v>#REF!</v>
          </cell>
          <cell r="F53" t="e">
            <v>#REF!</v>
          </cell>
          <cell r="G53">
            <v>5.0000000000000001E-4</v>
          </cell>
          <cell r="H53">
            <v>0.1</v>
          </cell>
          <cell r="I53">
            <v>1000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30000</v>
          </cell>
          <cell r="N53" t="e">
            <v>#REF!</v>
          </cell>
        </row>
        <row r="54">
          <cell r="A54" t="str">
            <v>DICHLOROETHYLENE, TRANS-1,2-</v>
          </cell>
          <cell r="B54" t="e">
            <v>#REF!</v>
          </cell>
          <cell r="C54">
            <v>0</v>
          </cell>
          <cell r="D54" t="e">
            <v>#REF!</v>
          </cell>
          <cell r="E54" t="e">
            <v>#REF!</v>
          </cell>
          <cell r="F54" t="e">
            <v>#REF!</v>
          </cell>
          <cell r="G54">
            <v>5.0000000000000001E-4</v>
          </cell>
          <cell r="H54">
            <v>0.1</v>
          </cell>
          <cell r="I54">
            <v>1000</v>
          </cell>
          <cell r="J54" t="e">
            <v>#REF!</v>
          </cell>
          <cell r="K54" t="e">
            <v>#REF!</v>
          </cell>
          <cell r="L54" t="e">
            <v>#REF!</v>
          </cell>
          <cell r="M54">
            <v>20000</v>
          </cell>
          <cell r="N54" t="e">
            <v>#REF!</v>
          </cell>
        </row>
        <row r="55">
          <cell r="A55" t="str">
            <v>DICHLOROPHENOL, 2,4-</v>
          </cell>
          <cell r="B55" t="e">
            <v>#REF!</v>
          </cell>
          <cell r="C55">
            <v>0</v>
          </cell>
          <cell r="D55" t="e">
            <v>#REF!</v>
          </cell>
          <cell r="E55" t="e">
            <v>#REF!</v>
          </cell>
          <cell r="F55" t="e">
            <v>#REF!</v>
          </cell>
          <cell r="G55">
            <v>5.0000000000000001E-4</v>
          </cell>
          <cell r="H55">
            <v>0.1</v>
          </cell>
          <cell r="I55">
            <v>1000</v>
          </cell>
          <cell r="J55" t="e">
            <v>#REF!</v>
          </cell>
          <cell r="K55" t="e">
            <v>#REF!</v>
          </cell>
          <cell r="L55" t="e">
            <v>#REF!</v>
          </cell>
          <cell r="N55" t="e">
            <v>#REF!</v>
          </cell>
        </row>
        <row r="56">
          <cell r="A56" t="str">
            <v>DICHLOROPROPANE, 1,2-</v>
          </cell>
          <cell r="B56" t="e">
            <v>#REF!</v>
          </cell>
          <cell r="C56">
            <v>0</v>
          </cell>
          <cell r="D56" t="e">
            <v>#REF!</v>
          </cell>
          <cell r="E56" t="e">
            <v>#REF!</v>
          </cell>
          <cell r="F56" t="e">
            <v>#REF!</v>
          </cell>
          <cell r="G56">
            <v>5.0000000000000001E-4</v>
          </cell>
          <cell r="H56">
            <v>0.1</v>
          </cell>
          <cell r="I56">
            <v>1000</v>
          </cell>
          <cell r="J56" t="e">
            <v>#REF!</v>
          </cell>
          <cell r="K56" t="e">
            <v>#REF!</v>
          </cell>
          <cell r="L56" t="e">
            <v>#REF!</v>
          </cell>
          <cell r="M56">
            <v>9</v>
          </cell>
          <cell r="N56" t="e">
            <v>#REF!</v>
          </cell>
        </row>
        <row r="57">
          <cell r="A57" t="str">
            <v>DICHLOROPROPENE, 1,3-</v>
          </cell>
          <cell r="B57" t="e">
            <v>#REF!</v>
          </cell>
          <cell r="C57">
            <v>0</v>
          </cell>
          <cell r="D57" t="e">
            <v>#REF!</v>
          </cell>
          <cell r="E57" t="e">
            <v>#REF!</v>
          </cell>
          <cell r="F57" t="e">
            <v>#REF!</v>
          </cell>
          <cell r="G57">
            <v>5.0000000000000001E-4</v>
          </cell>
          <cell r="H57">
            <v>0.1</v>
          </cell>
          <cell r="I57">
            <v>1000</v>
          </cell>
          <cell r="J57" t="e">
            <v>#REF!</v>
          </cell>
          <cell r="K57" t="e">
            <v>#REF!</v>
          </cell>
          <cell r="L57" t="e">
            <v>#REF!</v>
          </cell>
          <cell r="M57">
            <v>5</v>
          </cell>
          <cell r="N57" t="e">
            <v>#REF!</v>
          </cell>
        </row>
        <row r="58">
          <cell r="A58" t="str">
            <v>DIELDRIN</v>
          </cell>
          <cell r="B58" t="e">
            <v>#REF!</v>
          </cell>
          <cell r="C58">
            <v>0</v>
          </cell>
          <cell r="D58" t="e">
            <v>#REF!</v>
          </cell>
          <cell r="E58" t="e">
            <v>#REF!</v>
          </cell>
          <cell r="F58" t="e">
            <v>#REF!</v>
          </cell>
          <cell r="G58">
            <v>5.0000000000000001E-4</v>
          </cell>
          <cell r="H58">
            <v>0.1</v>
          </cell>
          <cell r="I58">
            <v>1000</v>
          </cell>
          <cell r="J58" t="e">
            <v>#REF!</v>
          </cell>
          <cell r="K58" t="e">
            <v>#REF!</v>
          </cell>
          <cell r="L58" t="e">
            <v>#REF!</v>
          </cell>
          <cell r="N58" t="e">
            <v>#REF!</v>
          </cell>
        </row>
        <row r="59">
          <cell r="A59" t="str">
            <v>DIETHYL PHTHALATE</v>
          </cell>
          <cell r="B59" t="e">
            <v>#REF!</v>
          </cell>
          <cell r="C59">
            <v>0</v>
          </cell>
          <cell r="D59" t="e">
            <v>#REF!</v>
          </cell>
          <cell r="E59" t="e">
            <v>#REF!</v>
          </cell>
          <cell r="F59" t="e">
            <v>#REF!</v>
          </cell>
          <cell r="G59">
            <v>5.0000000000000001E-4</v>
          </cell>
          <cell r="H59">
            <v>0.1</v>
          </cell>
          <cell r="I59">
            <v>1000</v>
          </cell>
          <cell r="J59" t="e">
            <v>#REF!</v>
          </cell>
          <cell r="K59" t="e">
            <v>#REF!</v>
          </cell>
          <cell r="L59" t="e">
            <v>#REF!</v>
          </cell>
          <cell r="N59" t="e">
            <v>#REF!</v>
          </cell>
        </row>
        <row r="60">
          <cell r="A60" t="str">
            <v>DIMETHYL PHTHALATE</v>
          </cell>
          <cell r="B60" t="e">
            <v>#REF!</v>
          </cell>
          <cell r="C60">
            <v>0</v>
          </cell>
          <cell r="D60" t="e">
            <v>#REF!</v>
          </cell>
          <cell r="E60" t="e">
            <v>#REF!</v>
          </cell>
          <cell r="F60" t="e">
            <v>#REF!</v>
          </cell>
          <cell r="G60">
            <v>5.0000000000000001E-4</v>
          </cell>
          <cell r="H60">
            <v>0.1</v>
          </cell>
          <cell r="I60">
            <v>1000</v>
          </cell>
          <cell r="J60" t="e">
            <v>#REF!</v>
          </cell>
          <cell r="K60" t="e">
            <v>#REF!</v>
          </cell>
          <cell r="L60" t="e">
            <v>#REF!</v>
          </cell>
          <cell r="N60" t="e">
            <v>#REF!</v>
          </cell>
        </row>
        <row r="61">
          <cell r="A61" t="str">
            <v>DIMETHYLPHENOL, 2,4-</v>
          </cell>
          <cell r="B61" t="e">
            <v>#REF!</v>
          </cell>
          <cell r="C61">
            <v>0</v>
          </cell>
          <cell r="D61" t="e">
            <v>#REF!</v>
          </cell>
          <cell r="E61" t="e">
            <v>#REF!</v>
          </cell>
          <cell r="F61" t="e">
            <v>#REF!</v>
          </cell>
          <cell r="G61">
            <v>5.0000000000000001E-4</v>
          </cell>
          <cell r="H61">
            <v>0.1</v>
          </cell>
          <cell r="I61">
            <v>1000</v>
          </cell>
          <cell r="J61" t="e">
            <v>#REF!</v>
          </cell>
          <cell r="K61" t="e">
            <v>#REF!</v>
          </cell>
          <cell r="L61" t="e">
            <v>#REF!</v>
          </cell>
          <cell r="N61" t="e">
            <v>#REF!</v>
          </cell>
        </row>
        <row r="62">
          <cell r="A62" t="str">
            <v>DINITROPHENOL, 2,4-</v>
          </cell>
          <cell r="B62" t="e">
            <v>#REF!</v>
          </cell>
          <cell r="C62">
            <v>0</v>
          </cell>
          <cell r="D62" t="e">
            <v>#REF!</v>
          </cell>
          <cell r="E62" t="e">
            <v>#REF!</v>
          </cell>
          <cell r="F62" t="e">
            <v>#REF!</v>
          </cell>
          <cell r="G62">
            <v>5.0000000000000001E-4</v>
          </cell>
          <cell r="H62">
            <v>0.1</v>
          </cell>
          <cell r="I62">
            <v>1000</v>
          </cell>
          <cell r="J62" t="e">
            <v>#REF!</v>
          </cell>
          <cell r="K62" t="e">
            <v>#REF!</v>
          </cell>
          <cell r="L62" t="e">
            <v>#REF!</v>
          </cell>
          <cell r="N62" t="e">
            <v>#REF!</v>
          </cell>
        </row>
        <row r="63">
          <cell r="A63" t="str">
            <v>DINITROTOLUENE, 2,4-</v>
          </cell>
          <cell r="B63" t="e">
            <v>#REF!</v>
          </cell>
          <cell r="C63">
            <v>0</v>
          </cell>
          <cell r="D63" t="e">
            <v>#REF!</v>
          </cell>
          <cell r="E63" t="e">
            <v>#REF!</v>
          </cell>
          <cell r="F63" t="e">
            <v>#REF!</v>
          </cell>
          <cell r="G63">
            <v>5.0000000000000001E-4</v>
          </cell>
          <cell r="H63">
            <v>0.1</v>
          </cell>
          <cell r="I63">
            <v>1000</v>
          </cell>
          <cell r="J63" t="e">
            <v>#REF!</v>
          </cell>
          <cell r="K63" t="e">
            <v>#REF!</v>
          </cell>
          <cell r="L63" t="e">
            <v>#REF!</v>
          </cell>
          <cell r="N63" t="e">
            <v>#REF!</v>
          </cell>
        </row>
        <row r="64">
          <cell r="A64" t="str">
            <v>DIOXIN</v>
          </cell>
          <cell r="B64" t="e">
            <v>#REF!</v>
          </cell>
          <cell r="C64">
            <v>0</v>
          </cell>
          <cell r="D64" t="e">
            <v>#REF!</v>
          </cell>
          <cell r="E64" t="e">
            <v>#REF!</v>
          </cell>
          <cell r="F64" t="e">
            <v>#REF!</v>
          </cell>
          <cell r="G64">
            <v>5.0000000000000001E-4</v>
          </cell>
          <cell r="H64">
            <v>0.1</v>
          </cell>
          <cell r="I64">
            <v>1000</v>
          </cell>
          <cell r="J64" t="e">
            <v>#REF!</v>
          </cell>
          <cell r="K64" t="e">
            <v>#REF!</v>
          </cell>
          <cell r="L64" t="e">
            <v>#REF!</v>
          </cell>
          <cell r="N64" t="e">
            <v>#REF!</v>
          </cell>
        </row>
        <row r="65">
          <cell r="A65" t="str">
            <v>ENDOSULFAN</v>
          </cell>
          <cell r="B65" t="e">
            <v>#REF!</v>
          </cell>
          <cell r="C65">
            <v>0</v>
          </cell>
          <cell r="D65" t="e">
            <v>#REF!</v>
          </cell>
          <cell r="E65" t="e">
            <v>#REF!</v>
          </cell>
          <cell r="F65" t="e">
            <v>#REF!</v>
          </cell>
          <cell r="G65">
            <v>5.0000000000000001E-4</v>
          </cell>
          <cell r="H65">
            <v>0.1</v>
          </cell>
          <cell r="I65">
            <v>1000</v>
          </cell>
          <cell r="J65" t="e">
            <v>#REF!</v>
          </cell>
          <cell r="K65" t="e">
            <v>#REF!</v>
          </cell>
          <cell r="L65" t="e">
            <v>#REF!</v>
          </cell>
          <cell r="N65" t="e">
            <v>#REF!</v>
          </cell>
        </row>
        <row r="66">
          <cell r="A66" t="str">
            <v>ENDRIN</v>
          </cell>
          <cell r="B66" t="e">
            <v>#REF!</v>
          </cell>
          <cell r="C66">
            <v>0</v>
          </cell>
          <cell r="D66" t="e">
            <v>#REF!</v>
          </cell>
          <cell r="E66" t="e">
            <v>#REF!</v>
          </cell>
          <cell r="F66" t="e">
            <v>#REF!</v>
          </cell>
          <cell r="G66">
            <v>5.0000000000000001E-4</v>
          </cell>
          <cell r="H66">
            <v>0.1</v>
          </cell>
          <cell r="I66">
            <v>1000</v>
          </cell>
          <cell r="J66" t="e">
            <v>#REF!</v>
          </cell>
          <cell r="K66" t="e">
            <v>#REF!</v>
          </cell>
          <cell r="L66" t="e">
            <v>#REF!</v>
          </cell>
          <cell r="N66" t="e">
            <v>#REF!</v>
          </cell>
        </row>
        <row r="67">
          <cell r="A67" t="str">
            <v>ETHYLBENZENE</v>
          </cell>
          <cell r="B67" t="e">
            <v>#REF!</v>
          </cell>
          <cell r="C67">
            <v>0</v>
          </cell>
          <cell r="D67" t="e">
            <v>#REF!</v>
          </cell>
          <cell r="E67" t="e">
            <v>#REF!</v>
          </cell>
          <cell r="F67" t="e">
            <v>#REF!</v>
          </cell>
          <cell r="G67">
            <v>5.0000000000000001E-4</v>
          </cell>
          <cell r="H67">
            <v>0.1</v>
          </cell>
          <cell r="I67">
            <v>1000</v>
          </cell>
          <cell r="J67" t="e">
            <v>#REF!</v>
          </cell>
          <cell r="K67" t="e">
            <v>#REF!</v>
          </cell>
          <cell r="L67" t="e">
            <v>#REF!</v>
          </cell>
          <cell r="M67">
            <v>30000</v>
          </cell>
          <cell r="N67" t="e">
            <v>#REF!</v>
          </cell>
        </row>
        <row r="68">
          <cell r="A68" t="str">
            <v>ETHYLENE DIBROMIDE</v>
          </cell>
          <cell r="B68" t="e">
            <v>#REF!</v>
          </cell>
          <cell r="C68">
            <v>0</v>
          </cell>
          <cell r="D68" t="e">
            <v>#REF!</v>
          </cell>
          <cell r="E68" t="e">
            <v>#REF!</v>
          </cell>
          <cell r="F68" t="e">
            <v>#REF!</v>
          </cell>
          <cell r="G68">
            <v>5.0000000000000001E-4</v>
          </cell>
          <cell r="H68">
            <v>0.1</v>
          </cell>
          <cell r="I68">
            <v>1000</v>
          </cell>
          <cell r="J68" t="e">
            <v>#REF!</v>
          </cell>
          <cell r="K68" t="e">
            <v>#REF!</v>
          </cell>
          <cell r="L68" t="e">
            <v>#REF!</v>
          </cell>
          <cell r="M68">
            <v>3</v>
          </cell>
          <cell r="N68" t="e">
            <v>#REF!</v>
          </cell>
        </row>
        <row r="69">
          <cell r="A69" t="str">
            <v>FLUORANTHENE</v>
          </cell>
          <cell r="B69" t="e">
            <v>#REF!</v>
          </cell>
          <cell r="C69">
            <v>0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5.0000000000000001E-4</v>
          </cell>
          <cell r="H69">
            <v>0.1</v>
          </cell>
          <cell r="I69">
            <v>1000</v>
          </cell>
          <cell r="J69" t="e">
            <v>#REF!</v>
          </cell>
          <cell r="K69" t="e">
            <v>#REF!</v>
          </cell>
          <cell r="L69" t="e">
            <v>#REF!</v>
          </cell>
          <cell r="N69" t="e">
            <v>#REF!</v>
          </cell>
        </row>
        <row r="70">
          <cell r="A70" t="str">
            <v>FLUORENE</v>
          </cell>
          <cell r="B70" t="e">
            <v>#REF!</v>
          </cell>
          <cell r="C70">
            <v>0</v>
          </cell>
          <cell r="D70" t="e">
            <v>#REF!</v>
          </cell>
          <cell r="E70" t="e">
            <v>#REF!</v>
          </cell>
          <cell r="F70" t="e">
            <v>#REF!</v>
          </cell>
          <cell r="G70">
            <v>5.0000000000000001E-4</v>
          </cell>
          <cell r="H70">
            <v>0.1</v>
          </cell>
          <cell r="I70">
            <v>1000</v>
          </cell>
          <cell r="J70" t="e">
            <v>#REF!</v>
          </cell>
          <cell r="K70" t="e">
            <v>#REF!</v>
          </cell>
          <cell r="L70" t="e">
            <v>#REF!</v>
          </cell>
          <cell r="N70" t="e">
            <v>#REF!</v>
          </cell>
        </row>
        <row r="71">
          <cell r="A71" t="str">
            <v>HEPTACHLOR</v>
          </cell>
          <cell r="B71" t="e">
            <v>#REF!</v>
          </cell>
          <cell r="C71">
            <v>0</v>
          </cell>
          <cell r="D71" t="e">
            <v>#REF!</v>
          </cell>
          <cell r="E71" t="e">
            <v>#REF!</v>
          </cell>
          <cell r="F71" t="e">
            <v>#REF!</v>
          </cell>
          <cell r="G71">
            <v>5.0000000000000001E-4</v>
          </cell>
          <cell r="H71">
            <v>0.1</v>
          </cell>
          <cell r="I71">
            <v>1000</v>
          </cell>
          <cell r="J71" t="e">
            <v>#REF!</v>
          </cell>
          <cell r="K71" t="e">
            <v>#REF!</v>
          </cell>
          <cell r="L71" t="e">
            <v>#REF!</v>
          </cell>
          <cell r="N71" t="e">
            <v>#REF!</v>
          </cell>
        </row>
        <row r="72">
          <cell r="A72" t="str">
            <v>HEPTACHLOR EPOXIDE</v>
          </cell>
          <cell r="B72" t="e">
            <v>#REF!</v>
          </cell>
          <cell r="C72">
            <v>0</v>
          </cell>
          <cell r="D72" t="e">
            <v>#REF!</v>
          </cell>
          <cell r="E72" t="e">
            <v>#REF!</v>
          </cell>
          <cell r="F72" t="e">
            <v>#REF!</v>
          </cell>
          <cell r="G72">
            <v>5.0000000000000001E-4</v>
          </cell>
          <cell r="H72">
            <v>0.1</v>
          </cell>
          <cell r="I72">
            <v>1000</v>
          </cell>
          <cell r="J72" t="e">
            <v>#REF!</v>
          </cell>
          <cell r="K72" t="e">
            <v>#REF!</v>
          </cell>
          <cell r="L72" t="e">
            <v>#REF!</v>
          </cell>
          <cell r="N72" t="e">
            <v>#REF!</v>
          </cell>
        </row>
        <row r="73">
          <cell r="A73" t="str">
            <v>HEXACHLOROBENZENE</v>
          </cell>
          <cell r="B73" t="e">
            <v>#REF!</v>
          </cell>
          <cell r="C73">
            <v>0</v>
          </cell>
          <cell r="D73" t="e">
            <v>#REF!</v>
          </cell>
          <cell r="E73" t="e">
            <v>#REF!</v>
          </cell>
          <cell r="F73" t="e">
            <v>#REF!</v>
          </cell>
          <cell r="G73">
            <v>5.0000000000000001E-4</v>
          </cell>
          <cell r="H73">
            <v>0.1</v>
          </cell>
          <cell r="I73">
            <v>1000</v>
          </cell>
          <cell r="J73" t="e">
            <v>#REF!</v>
          </cell>
          <cell r="K73" t="e">
            <v>#REF!</v>
          </cell>
          <cell r="L73" t="e">
            <v>#REF!</v>
          </cell>
          <cell r="N73" t="e">
            <v>#REF!</v>
          </cell>
        </row>
        <row r="74">
          <cell r="A74" t="str">
            <v>HEXACHLOROBUTADIENE</v>
          </cell>
          <cell r="B74" t="e">
            <v>#REF!</v>
          </cell>
          <cell r="C74">
            <v>0</v>
          </cell>
          <cell r="D74" t="e">
            <v>#REF!</v>
          </cell>
          <cell r="E74" t="e">
            <v>#REF!</v>
          </cell>
          <cell r="F74" t="e">
            <v>#REF!</v>
          </cell>
          <cell r="G74">
            <v>5.0000000000000001E-4</v>
          </cell>
          <cell r="H74">
            <v>0.1</v>
          </cell>
          <cell r="I74">
            <v>1000</v>
          </cell>
          <cell r="J74" t="e">
            <v>#REF!</v>
          </cell>
          <cell r="K74" t="e">
            <v>#REF!</v>
          </cell>
          <cell r="L74" t="e">
            <v>#REF!</v>
          </cell>
          <cell r="M74">
            <v>0.6</v>
          </cell>
          <cell r="N74" t="e">
            <v>#REF!</v>
          </cell>
        </row>
        <row r="75">
          <cell r="A75" t="str">
            <v>HEXACHLOROCYCLOHEXANE, GAMMA (gamma-HCH)</v>
          </cell>
          <cell r="B75" t="e">
            <v>#REF!</v>
          </cell>
          <cell r="C75">
            <v>0</v>
          </cell>
          <cell r="D75" t="e">
            <v>#REF!</v>
          </cell>
          <cell r="E75" t="e">
            <v>#REF!</v>
          </cell>
          <cell r="F75" t="e">
            <v>#REF!</v>
          </cell>
          <cell r="G75">
            <v>5.0000000000000001E-4</v>
          </cell>
          <cell r="H75">
            <v>0.1</v>
          </cell>
          <cell r="I75">
            <v>1000</v>
          </cell>
          <cell r="J75" t="e">
            <v>#REF!</v>
          </cell>
          <cell r="K75" t="e">
            <v>#REF!</v>
          </cell>
          <cell r="L75" t="e">
            <v>#REF!</v>
          </cell>
          <cell r="N75" t="e">
            <v>#REF!</v>
          </cell>
        </row>
        <row r="76">
          <cell r="A76" t="str">
            <v>HEXACHLOROETHANE</v>
          </cell>
          <cell r="B76" t="e">
            <v>#REF!</v>
          </cell>
          <cell r="C76">
            <v>0</v>
          </cell>
          <cell r="D76" t="e">
            <v>#REF!</v>
          </cell>
          <cell r="E76" t="e">
            <v>#REF!</v>
          </cell>
          <cell r="F76" t="e">
            <v>#REF!</v>
          </cell>
          <cell r="G76">
            <v>5.0000000000000001E-4</v>
          </cell>
          <cell r="H76">
            <v>0.1</v>
          </cell>
          <cell r="I76">
            <v>1000</v>
          </cell>
          <cell r="J76" t="e">
            <v>#REF!</v>
          </cell>
          <cell r="K76" t="e">
            <v>#REF!</v>
          </cell>
          <cell r="L76" t="e">
            <v>#REF!</v>
          </cell>
          <cell r="M76">
            <v>10</v>
          </cell>
          <cell r="N76" t="e">
            <v>#REF!</v>
          </cell>
        </row>
        <row r="77">
          <cell r="A77" t="str">
            <v>INDENO(1,2,3-cd)PYRENE</v>
          </cell>
          <cell r="B77" t="e">
            <v>#REF!</v>
          </cell>
          <cell r="C77">
            <v>0</v>
          </cell>
          <cell r="D77" t="e">
            <v>#REF!</v>
          </cell>
          <cell r="E77" t="e">
            <v>#REF!</v>
          </cell>
          <cell r="F77" t="e">
            <v>#REF!</v>
          </cell>
          <cell r="G77">
            <v>5.0000000000000001E-4</v>
          </cell>
          <cell r="H77">
            <v>0.1</v>
          </cell>
          <cell r="I77">
            <v>1000</v>
          </cell>
          <cell r="J77" t="e">
            <v>#REF!</v>
          </cell>
          <cell r="K77" t="e">
            <v>#REF!</v>
          </cell>
          <cell r="L77" t="e">
            <v>#REF!</v>
          </cell>
          <cell r="N77" t="e">
            <v>#REF!</v>
          </cell>
        </row>
        <row r="78">
          <cell r="A78" t="str">
            <v>LEAD</v>
          </cell>
          <cell r="B78" t="e">
            <v>#REF!</v>
          </cell>
          <cell r="C78">
            <v>0</v>
          </cell>
          <cell r="D78" t="e">
            <v>#REF!</v>
          </cell>
          <cell r="E78" t="e">
            <v>#REF!</v>
          </cell>
          <cell r="F78" t="e">
            <v>#REF!</v>
          </cell>
          <cell r="G78">
            <v>5.0000000000000001E-4</v>
          </cell>
          <cell r="H78">
            <v>0.1</v>
          </cell>
          <cell r="I78">
            <v>1000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</row>
        <row r="79">
          <cell r="A79" t="str">
            <v>MERCURY</v>
          </cell>
          <cell r="B79" t="e">
            <v>#REF!</v>
          </cell>
          <cell r="C79">
            <v>0</v>
          </cell>
          <cell r="D79" t="e">
            <v>#REF!</v>
          </cell>
          <cell r="E79" t="e">
            <v>#REF!</v>
          </cell>
          <cell r="F79" t="e">
            <v>#REF!</v>
          </cell>
          <cell r="G79">
            <v>5.0000000000000001E-4</v>
          </cell>
          <cell r="H79">
            <v>0.1</v>
          </cell>
          <cell r="I79">
            <v>1000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</row>
        <row r="80">
          <cell r="A80" t="str">
            <v>METHOXYCHLOR</v>
          </cell>
          <cell r="B80" t="e">
            <v>#REF!</v>
          </cell>
          <cell r="C80">
            <v>0</v>
          </cell>
          <cell r="D80" t="e">
            <v>#REF!</v>
          </cell>
          <cell r="E80" t="e">
            <v>#REF!</v>
          </cell>
          <cell r="F80" t="e">
            <v>#REF!</v>
          </cell>
          <cell r="G80">
            <v>5.0000000000000001E-4</v>
          </cell>
          <cell r="H80">
            <v>0.1</v>
          </cell>
          <cell r="I80">
            <v>1000</v>
          </cell>
          <cell r="J80" t="e">
            <v>#REF!</v>
          </cell>
          <cell r="K80" t="e">
            <v>#REF!</v>
          </cell>
          <cell r="L80" t="e">
            <v>#REF!</v>
          </cell>
          <cell r="N80" t="e">
            <v>#REF!</v>
          </cell>
        </row>
        <row r="81">
          <cell r="A81" t="str">
            <v>METHYL ETHYL KETONE</v>
          </cell>
          <cell r="B81" t="e">
            <v>#REF!</v>
          </cell>
          <cell r="C81">
            <v>0</v>
          </cell>
          <cell r="D81" t="e">
            <v>#REF!</v>
          </cell>
          <cell r="E81" t="e">
            <v>#REF!</v>
          </cell>
          <cell r="F81" t="e">
            <v>#REF!</v>
          </cell>
          <cell r="G81">
            <v>5.0000000000000001E-4</v>
          </cell>
          <cell r="H81">
            <v>0.1</v>
          </cell>
          <cell r="I81">
            <v>1000</v>
          </cell>
          <cell r="J81" t="e">
            <v>#REF!</v>
          </cell>
          <cell r="K81" t="e">
            <v>#REF!</v>
          </cell>
          <cell r="L81" t="e">
            <v>#REF!</v>
          </cell>
          <cell r="M81">
            <v>50000</v>
          </cell>
          <cell r="N81" t="e">
            <v>#REF!</v>
          </cell>
        </row>
        <row r="82">
          <cell r="A82" t="str">
            <v>METHYL ISOBUTYL KETONE</v>
          </cell>
          <cell r="B82" t="e">
            <v>#REF!</v>
          </cell>
          <cell r="C82">
            <v>0</v>
          </cell>
          <cell r="D82" t="e">
            <v>#REF!</v>
          </cell>
          <cell r="E82" t="e">
            <v>#REF!</v>
          </cell>
          <cell r="F82" t="e">
            <v>#REF!</v>
          </cell>
          <cell r="G82">
            <v>5.0000000000000001E-4</v>
          </cell>
          <cell r="H82">
            <v>0.1</v>
          </cell>
          <cell r="I82">
            <v>1000</v>
          </cell>
          <cell r="J82" t="e">
            <v>#REF!</v>
          </cell>
          <cell r="K82" t="e">
            <v>#REF!</v>
          </cell>
          <cell r="L82" t="e">
            <v>#REF!</v>
          </cell>
          <cell r="M82">
            <v>50000</v>
          </cell>
          <cell r="N82" t="e">
            <v>#REF!</v>
          </cell>
        </row>
        <row r="83">
          <cell r="A83" t="str">
            <v>METHYL MERCURY</v>
          </cell>
          <cell r="B83" t="e">
            <v>#REF!</v>
          </cell>
          <cell r="C83">
            <v>0</v>
          </cell>
          <cell r="D83" t="e">
            <v>#REF!</v>
          </cell>
          <cell r="E83" t="e">
            <v>#REF!</v>
          </cell>
          <cell r="F83" t="e">
            <v>#REF!</v>
          </cell>
          <cell r="G83">
            <v>5.0000000000000001E-4</v>
          </cell>
          <cell r="H83">
            <v>0.1</v>
          </cell>
          <cell r="I83">
            <v>1000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</row>
        <row r="84">
          <cell r="A84" t="str">
            <v>METHYL TERT BUTYL ETHER</v>
          </cell>
          <cell r="B84" t="e">
            <v>#REF!</v>
          </cell>
          <cell r="C84">
            <v>0</v>
          </cell>
          <cell r="D84" t="e">
            <v>#REF!</v>
          </cell>
          <cell r="E84" t="e">
            <v>#REF!</v>
          </cell>
          <cell r="F84" t="e">
            <v>#REF!</v>
          </cell>
          <cell r="G84">
            <v>5.0000000000000001E-4</v>
          </cell>
          <cell r="H84">
            <v>0.1</v>
          </cell>
          <cell r="I84">
            <v>1000</v>
          </cell>
          <cell r="J84" t="e">
            <v>#REF!</v>
          </cell>
          <cell r="K84" t="e">
            <v>#REF!</v>
          </cell>
          <cell r="L84" t="e">
            <v>#REF!</v>
          </cell>
          <cell r="M84">
            <v>50000</v>
          </cell>
          <cell r="N84" t="e">
            <v>#REF!</v>
          </cell>
        </row>
        <row r="85">
          <cell r="A85" t="str">
            <v>METHYLENE CHLORIDE</v>
          </cell>
          <cell r="B85" t="e">
            <v>#REF!</v>
          </cell>
          <cell r="C85">
            <v>0</v>
          </cell>
          <cell r="D85" t="e">
            <v>#REF!</v>
          </cell>
          <cell r="E85" t="e">
            <v>#REF!</v>
          </cell>
          <cell r="F85" t="e">
            <v>#REF!</v>
          </cell>
          <cell r="G85">
            <v>5.0000000000000001E-4</v>
          </cell>
          <cell r="H85">
            <v>0.1</v>
          </cell>
          <cell r="I85">
            <v>1000</v>
          </cell>
          <cell r="J85" t="e">
            <v>#REF!</v>
          </cell>
          <cell r="K85" t="e">
            <v>#REF!</v>
          </cell>
          <cell r="L85" t="e">
            <v>#REF!</v>
          </cell>
          <cell r="M85">
            <v>50000</v>
          </cell>
          <cell r="N85" t="e">
            <v>#REF!</v>
          </cell>
        </row>
        <row r="86">
          <cell r="A86" t="str">
            <v>METHYLNAPHTHALENE, 2-</v>
          </cell>
          <cell r="B86" t="e">
            <v>#REF!</v>
          </cell>
          <cell r="C86">
            <v>0</v>
          </cell>
          <cell r="D86" t="e">
            <v>#REF!</v>
          </cell>
          <cell r="E86" t="e">
            <v>#REF!</v>
          </cell>
          <cell r="F86" t="e">
            <v>#REF!</v>
          </cell>
          <cell r="G86">
            <v>5.0000000000000001E-4</v>
          </cell>
          <cell r="H86">
            <v>0.1</v>
          </cell>
          <cell r="I86">
            <v>1000</v>
          </cell>
          <cell r="J86" t="e">
            <v>#REF!</v>
          </cell>
          <cell r="K86" t="e">
            <v>#REF!</v>
          </cell>
          <cell r="L86" t="e">
            <v>#REF!</v>
          </cell>
          <cell r="M86">
            <v>10000</v>
          </cell>
          <cell r="N86" t="e">
            <v>#REF!</v>
          </cell>
        </row>
        <row r="87">
          <cell r="A87" t="str">
            <v>NAPHTHALENE</v>
          </cell>
          <cell r="B87" t="e">
            <v>#REF!</v>
          </cell>
          <cell r="C87">
            <v>0</v>
          </cell>
          <cell r="D87" t="e">
            <v>#REF!</v>
          </cell>
          <cell r="E87" t="e">
            <v>#REF!</v>
          </cell>
          <cell r="F87" t="e">
            <v>#REF!</v>
          </cell>
          <cell r="G87">
            <v>5.0000000000000001E-4</v>
          </cell>
          <cell r="H87">
            <v>0.1</v>
          </cell>
          <cell r="I87">
            <v>1000</v>
          </cell>
          <cell r="J87" t="e">
            <v>#REF!</v>
          </cell>
          <cell r="K87" t="e">
            <v>#REF!</v>
          </cell>
          <cell r="L87" t="e">
            <v>#REF!</v>
          </cell>
          <cell r="M87">
            <v>6000</v>
          </cell>
          <cell r="N87" t="e">
            <v>#REF!</v>
          </cell>
        </row>
        <row r="88">
          <cell r="A88" t="str">
            <v>NICKEL</v>
          </cell>
          <cell r="B88" t="e">
            <v>#REF!</v>
          </cell>
          <cell r="C88">
            <v>0</v>
          </cell>
          <cell r="D88" t="e">
            <v>#REF!</v>
          </cell>
          <cell r="E88" t="e">
            <v>#REF!</v>
          </cell>
          <cell r="F88" t="e">
            <v>#REF!</v>
          </cell>
          <cell r="G88">
            <v>5.0000000000000001E-4</v>
          </cell>
          <cell r="H88">
            <v>0.1</v>
          </cell>
          <cell r="I88">
            <v>1000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</row>
        <row r="89">
          <cell r="A89" t="str">
            <v>PENTACHLOROPHENOL</v>
          </cell>
          <cell r="B89" t="e">
            <v>#REF!</v>
          </cell>
          <cell r="C89">
            <v>0</v>
          </cell>
          <cell r="D89" t="e">
            <v>#REF!</v>
          </cell>
          <cell r="E89" t="e">
            <v>#REF!</v>
          </cell>
          <cell r="F89" t="e">
            <v>#REF!</v>
          </cell>
          <cell r="G89">
            <v>5.0000000000000001E-4</v>
          </cell>
          <cell r="H89">
            <v>0.1</v>
          </cell>
          <cell r="I89">
            <v>1000</v>
          </cell>
          <cell r="J89" t="e">
            <v>#REF!</v>
          </cell>
          <cell r="K89" t="e">
            <v>#REF!</v>
          </cell>
          <cell r="L89" t="e">
            <v>#REF!</v>
          </cell>
          <cell r="N89" t="e">
            <v>#REF!</v>
          </cell>
        </row>
        <row r="90">
          <cell r="A90" t="str">
            <v>PHENANTHRENE</v>
          </cell>
          <cell r="B90" t="e">
            <v>#REF!</v>
          </cell>
          <cell r="C90">
            <v>0</v>
          </cell>
          <cell r="D90" t="e">
            <v>#REF!</v>
          </cell>
          <cell r="E90" t="e">
            <v>#REF!</v>
          </cell>
          <cell r="F90" t="e">
            <v>#REF!</v>
          </cell>
          <cell r="G90">
            <v>5.0000000000000001E-4</v>
          </cell>
          <cell r="H90">
            <v>0.1</v>
          </cell>
          <cell r="I90">
            <v>1000</v>
          </cell>
          <cell r="J90" t="e">
            <v>#REF!</v>
          </cell>
          <cell r="K90" t="e">
            <v>#REF!</v>
          </cell>
          <cell r="L90" t="e">
            <v>#REF!</v>
          </cell>
          <cell r="N90" t="e">
            <v>#REF!</v>
          </cell>
        </row>
        <row r="91">
          <cell r="A91" t="str">
            <v>PHENOL</v>
          </cell>
          <cell r="B91" t="e">
            <v>#REF!</v>
          </cell>
          <cell r="C91">
            <v>0</v>
          </cell>
          <cell r="D91" t="e">
            <v>#REF!</v>
          </cell>
          <cell r="E91" t="e">
            <v>#REF!</v>
          </cell>
          <cell r="F91" t="e">
            <v>#REF!</v>
          </cell>
          <cell r="G91">
            <v>5.0000000000000001E-4</v>
          </cell>
          <cell r="H91">
            <v>0.1</v>
          </cell>
          <cell r="I91">
            <v>1000</v>
          </cell>
          <cell r="J91" t="e">
            <v>#REF!</v>
          </cell>
          <cell r="K91" t="e">
            <v>#REF!</v>
          </cell>
          <cell r="L91" t="e">
            <v>#REF!</v>
          </cell>
          <cell r="M91">
            <v>50000</v>
          </cell>
          <cell r="N91" t="e">
            <v>#REF!</v>
          </cell>
        </row>
        <row r="92">
          <cell r="A92" t="str">
            <v>POLYCHLORINATED BIPHENYLS (PCBs)</v>
          </cell>
          <cell r="B92" t="e">
            <v>#REF!</v>
          </cell>
          <cell r="C92">
            <v>0</v>
          </cell>
          <cell r="D92" t="e">
            <v>#REF!</v>
          </cell>
          <cell r="E92" t="e">
            <v>#REF!</v>
          </cell>
          <cell r="F92" t="e">
            <v>#REF!</v>
          </cell>
          <cell r="G92">
            <v>5.0000000000000001E-4</v>
          </cell>
          <cell r="H92">
            <v>0.1</v>
          </cell>
          <cell r="I92">
            <v>1000</v>
          </cell>
          <cell r="J92" t="e">
            <v>#REF!</v>
          </cell>
          <cell r="K92" t="e">
            <v>#REF!</v>
          </cell>
          <cell r="L92" t="e">
            <v>#REF!</v>
          </cell>
          <cell r="N92" t="e">
            <v>#REF!</v>
          </cell>
        </row>
        <row r="93">
          <cell r="A93" t="str">
            <v>PYRENE</v>
          </cell>
          <cell r="B93" t="e">
            <v>#REF!</v>
          </cell>
          <cell r="C93">
            <v>0</v>
          </cell>
          <cell r="D93" t="e">
            <v>#REF!</v>
          </cell>
          <cell r="E93" t="e">
            <v>#REF!</v>
          </cell>
          <cell r="F93" t="e">
            <v>#REF!</v>
          </cell>
          <cell r="G93">
            <v>5.0000000000000001E-4</v>
          </cell>
          <cell r="H93">
            <v>0.1</v>
          </cell>
          <cell r="I93">
            <v>1000</v>
          </cell>
          <cell r="J93" t="e">
            <v>#REF!</v>
          </cell>
          <cell r="K93" t="e">
            <v>#REF!</v>
          </cell>
          <cell r="L93" t="e">
            <v>#REF!</v>
          </cell>
          <cell r="N93" t="e">
            <v>#REF!</v>
          </cell>
        </row>
        <row r="94">
          <cell r="A94" t="str">
            <v>SELENIUM</v>
          </cell>
          <cell r="B94" t="e">
            <v>#REF!</v>
          </cell>
          <cell r="C94">
            <v>0</v>
          </cell>
          <cell r="D94" t="e">
            <v>#REF!</v>
          </cell>
          <cell r="E94" t="e">
            <v>#REF!</v>
          </cell>
          <cell r="F94" t="e">
            <v>#REF!</v>
          </cell>
          <cell r="G94">
            <v>5.0000000000000001E-4</v>
          </cell>
          <cell r="H94">
            <v>0.1</v>
          </cell>
          <cell r="I94">
            <v>1000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</row>
        <row r="95">
          <cell r="A95" t="str">
            <v>SILVER</v>
          </cell>
          <cell r="B95" t="e">
            <v>#REF!</v>
          </cell>
          <cell r="C95">
            <v>0</v>
          </cell>
          <cell r="D95" t="e">
            <v>#REF!</v>
          </cell>
          <cell r="E95" t="e">
            <v>#REF!</v>
          </cell>
          <cell r="F95" t="e">
            <v>#REF!</v>
          </cell>
          <cell r="G95">
            <v>5.0000000000000001E-4</v>
          </cell>
          <cell r="H95">
            <v>0.1</v>
          </cell>
          <cell r="I95">
            <v>1000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</row>
        <row r="96">
          <cell r="A96" t="str">
            <v>STYRENE</v>
          </cell>
          <cell r="B96" t="e">
            <v>#REF!</v>
          </cell>
          <cell r="C96">
            <v>0</v>
          </cell>
          <cell r="D96" t="e">
            <v>#REF!</v>
          </cell>
          <cell r="E96" t="e">
            <v>#REF!</v>
          </cell>
          <cell r="F96" t="e">
            <v>#REF!</v>
          </cell>
          <cell r="G96">
            <v>5.0000000000000001E-4</v>
          </cell>
          <cell r="H96">
            <v>0.1</v>
          </cell>
          <cell r="I96">
            <v>1000</v>
          </cell>
          <cell r="J96" t="e">
            <v>#REF!</v>
          </cell>
          <cell r="K96" t="e">
            <v>#REF!</v>
          </cell>
          <cell r="L96" t="e">
            <v>#REF!</v>
          </cell>
          <cell r="M96">
            <v>900</v>
          </cell>
          <cell r="N96" t="e">
            <v>#REF!</v>
          </cell>
        </row>
        <row r="97">
          <cell r="A97" t="str">
            <v>TETRACHLOROETHANE, 1,1,1,2-</v>
          </cell>
          <cell r="B97" t="e">
            <v>#REF!</v>
          </cell>
          <cell r="C97">
            <v>0</v>
          </cell>
          <cell r="D97" t="e">
            <v>#REF!</v>
          </cell>
          <cell r="E97" t="e">
            <v>#REF!</v>
          </cell>
          <cell r="F97" t="e">
            <v>#REF!</v>
          </cell>
          <cell r="G97">
            <v>5.0000000000000001E-4</v>
          </cell>
          <cell r="H97">
            <v>0.1</v>
          </cell>
          <cell r="I97">
            <v>1000</v>
          </cell>
          <cell r="J97" t="e">
            <v>#REF!</v>
          </cell>
          <cell r="K97" t="e">
            <v>#REF!</v>
          </cell>
          <cell r="L97" t="e">
            <v>#REF!</v>
          </cell>
          <cell r="M97">
            <v>6</v>
          </cell>
          <cell r="N97" t="e">
            <v>#REF!</v>
          </cell>
        </row>
        <row r="98">
          <cell r="A98" t="str">
            <v>TETRACHLOROETHANE, 1,1,2,2-</v>
          </cell>
          <cell r="B98" t="e">
            <v>#REF!</v>
          </cell>
          <cell r="C98">
            <v>0</v>
          </cell>
          <cell r="D98" t="e">
            <v>#REF!</v>
          </cell>
          <cell r="E98" t="e">
            <v>#REF!</v>
          </cell>
          <cell r="F98" t="e">
            <v>#REF!</v>
          </cell>
          <cell r="G98">
            <v>5.0000000000000001E-4</v>
          </cell>
          <cell r="H98">
            <v>0.1</v>
          </cell>
          <cell r="I98">
            <v>1000</v>
          </cell>
          <cell r="J98" t="e">
            <v>#REF!</v>
          </cell>
          <cell r="K98" t="e">
            <v>#REF!</v>
          </cell>
          <cell r="L98" t="e">
            <v>#REF!</v>
          </cell>
          <cell r="M98">
            <v>20</v>
          </cell>
          <cell r="N98" t="e">
            <v>#REF!</v>
          </cell>
        </row>
        <row r="99">
          <cell r="A99" t="str">
            <v>TETRACHLOROETHYLENE</v>
          </cell>
          <cell r="B99" t="e">
            <v>#REF!</v>
          </cell>
          <cell r="C99">
            <v>0</v>
          </cell>
          <cell r="D99" t="e">
            <v>#REF!</v>
          </cell>
          <cell r="E99" t="e">
            <v>#REF!</v>
          </cell>
          <cell r="F99" t="e">
            <v>#REF!</v>
          </cell>
          <cell r="G99">
            <v>5.0000000000000001E-4</v>
          </cell>
          <cell r="H99">
            <v>0.1</v>
          </cell>
          <cell r="I99">
            <v>1000</v>
          </cell>
          <cell r="J99" t="e">
            <v>#REF!</v>
          </cell>
          <cell r="K99" t="e">
            <v>#REF!</v>
          </cell>
          <cell r="L99" t="e">
            <v>#REF!</v>
          </cell>
          <cell r="M99">
            <v>3000</v>
          </cell>
          <cell r="N99" t="e">
            <v>#REF!</v>
          </cell>
        </row>
        <row r="100">
          <cell r="A100" t="str">
            <v>THALLIUM</v>
          </cell>
          <cell r="B100" t="e">
            <v>#REF!</v>
          </cell>
          <cell r="C100">
            <v>0</v>
          </cell>
          <cell r="D100" t="e">
            <v>#REF!</v>
          </cell>
          <cell r="E100" t="e">
            <v>#REF!</v>
          </cell>
          <cell r="F100" t="e">
            <v>#REF!</v>
          </cell>
          <cell r="G100">
            <v>5.0000000000000001E-4</v>
          </cell>
          <cell r="H100">
            <v>0.1</v>
          </cell>
          <cell r="I100">
            <v>1000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</row>
        <row r="101">
          <cell r="A101" t="str">
            <v>TOLUENE</v>
          </cell>
          <cell r="B101" t="e">
            <v>#REF!</v>
          </cell>
          <cell r="C101">
            <v>0</v>
          </cell>
          <cell r="D101" t="e">
            <v>#REF!</v>
          </cell>
          <cell r="E101" t="e">
            <v>#REF!</v>
          </cell>
          <cell r="F101" t="e">
            <v>#REF!</v>
          </cell>
          <cell r="G101">
            <v>5.0000000000000001E-4</v>
          </cell>
          <cell r="H101">
            <v>0.1</v>
          </cell>
          <cell r="I101">
            <v>1000</v>
          </cell>
          <cell r="J101" t="e">
            <v>#REF!</v>
          </cell>
          <cell r="K101" t="e">
            <v>#REF!</v>
          </cell>
          <cell r="L101" t="e">
            <v>#REF!</v>
          </cell>
          <cell r="M101">
            <v>6000</v>
          </cell>
          <cell r="N101" t="e">
            <v>#REF!</v>
          </cell>
        </row>
        <row r="102">
          <cell r="A102" t="str">
            <v>TOTAL PETROLEUM HYDROCARBONS</v>
          </cell>
          <cell r="B102" t="e">
            <v>#REF!</v>
          </cell>
          <cell r="C102">
            <v>0</v>
          </cell>
          <cell r="D102" t="e">
            <v>#REF!</v>
          </cell>
          <cell r="E102" t="e">
            <v>#REF!</v>
          </cell>
          <cell r="F102" t="e">
            <v>#REF!</v>
          </cell>
          <cell r="G102">
            <v>5.0000000000000001E-4</v>
          </cell>
          <cell r="H102">
            <v>0.1</v>
          </cell>
          <cell r="I102">
            <v>1000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</row>
        <row r="103">
          <cell r="A103" t="str">
            <v>Aliphatics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>
            <v>5.0000000000000001E-4</v>
          </cell>
          <cell r="H103">
            <v>0.1</v>
          </cell>
          <cell r="I103">
            <v>1000</v>
          </cell>
          <cell r="J103" t="e">
            <v>#REF!</v>
          </cell>
          <cell r="K103" t="e">
            <v>#REF!</v>
          </cell>
          <cell r="L103" t="e">
            <v>#REF!</v>
          </cell>
          <cell r="N103" t="e">
            <v>#REF!</v>
          </cell>
        </row>
        <row r="104">
          <cell r="A104" t="str">
            <v>C5 to C8</v>
          </cell>
          <cell r="B104" t="e">
            <v>#REF!</v>
          </cell>
          <cell r="C104">
            <v>0</v>
          </cell>
          <cell r="D104" t="e">
            <v>#REF!</v>
          </cell>
          <cell r="E104" t="e">
            <v>#REF!</v>
          </cell>
          <cell r="F104" t="e">
            <v>#REF!</v>
          </cell>
          <cell r="G104">
            <v>5.0000000000000001E-4</v>
          </cell>
          <cell r="H104">
            <v>0.1</v>
          </cell>
          <cell r="I104">
            <v>1000</v>
          </cell>
          <cell r="J104" t="e">
            <v>#REF!</v>
          </cell>
          <cell r="K104" t="e">
            <v>#REF!</v>
          </cell>
          <cell r="L104" t="e">
            <v>#REF!</v>
          </cell>
          <cell r="M104">
            <v>1000</v>
          </cell>
          <cell r="N104" t="e">
            <v>#REF!</v>
          </cell>
        </row>
        <row r="105">
          <cell r="A105" t="str">
            <v>C9 to C12</v>
          </cell>
          <cell r="B105" t="e">
            <v>#REF!</v>
          </cell>
          <cell r="C105">
            <v>0</v>
          </cell>
          <cell r="M105">
            <v>1000</v>
          </cell>
        </row>
        <row r="106">
          <cell r="A106" t="str">
            <v>C9 to C18</v>
          </cell>
          <cell r="B106" t="e">
            <v>#REF!</v>
          </cell>
          <cell r="C106">
            <v>0</v>
          </cell>
          <cell r="D106" t="e">
            <v>#REF!</v>
          </cell>
          <cell r="E106" t="e">
            <v>#REF!</v>
          </cell>
          <cell r="F106" t="e">
            <v>#REF!</v>
          </cell>
          <cell r="G106">
            <v>5.0000000000000001E-4</v>
          </cell>
          <cell r="H106">
            <v>0.1</v>
          </cell>
          <cell r="I106">
            <v>1000</v>
          </cell>
          <cell r="J106" t="e">
            <v>#REF!</v>
          </cell>
          <cell r="K106" t="e">
            <v>#REF!</v>
          </cell>
          <cell r="L106" t="e">
            <v>#REF!</v>
          </cell>
          <cell r="M106">
            <v>1000</v>
          </cell>
          <cell r="N106" t="e">
            <v>#REF!</v>
          </cell>
        </row>
        <row r="107">
          <cell r="A107" t="str">
            <v>C19 to C32</v>
          </cell>
          <cell r="B107" t="e">
            <v>#REF!</v>
          </cell>
          <cell r="C107">
            <v>0</v>
          </cell>
          <cell r="D107" t="e">
            <v>#REF!</v>
          </cell>
          <cell r="E107" t="e">
            <v>#REF!</v>
          </cell>
          <cell r="F107" t="e">
            <v>#REF!</v>
          </cell>
          <cell r="G107">
            <v>5.0000000000000001E-4</v>
          </cell>
          <cell r="H107">
            <v>0.1</v>
          </cell>
          <cell r="I107">
            <v>1000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</row>
        <row r="108">
          <cell r="A108" t="str">
            <v>Aromatics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5.0000000000000001E-4</v>
          </cell>
          <cell r="H108">
            <v>0.1</v>
          </cell>
          <cell r="I108">
            <v>1000</v>
          </cell>
          <cell r="J108" t="e">
            <v>#REF!</v>
          </cell>
          <cell r="K108" t="e">
            <v>#REF!</v>
          </cell>
          <cell r="L108" t="e">
            <v>#REF!</v>
          </cell>
          <cell r="N108" t="e">
            <v>#REF!</v>
          </cell>
        </row>
        <row r="109">
          <cell r="A109" t="str">
            <v>C9 to C10</v>
          </cell>
          <cell r="B109" t="e">
            <v>#REF!</v>
          </cell>
          <cell r="C109">
            <v>0</v>
          </cell>
          <cell r="D109" t="e">
            <v>#REF!</v>
          </cell>
          <cell r="E109" t="e">
            <v>#REF!</v>
          </cell>
          <cell r="F109" t="e">
            <v>#REF!</v>
          </cell>
          <cell r="G109">
            <v>5.0000000000000001E-4</v>
          </cell>
          <cell r="H109">
            <v>0.1</v>
          </cell>
          <cell r="I109">
            <v>1000</v>
          </cell>
          <cell r="J109" t="e">
            <v>#REF!</v>
          </cell>
          <cell r="K109" t="e">
            <v>#REF!</v>
          </cell>
          <cell r="L109" t="e">
            <v>#REF!</v>
          </cell>
          <cell r="M109">
            <v>5000</v>
          </cell>
          <cell r="N109" t="e">
            <v>#REF!</v>
          </cell>
        </row>
        <row r="110">
          <cell r="A110" t="str">
            <v>C11 to C22</v>
          </cell>
          <cell r="B110" t="e">
            <v>#REF!</v>
          </cell>
          <cell r="C110">
            <v>0</v>
          </cell>
          <cell r="D110" t="e">
            <v>#REF!</v>
          </cell>
          <cell r="E110" t="e">
            <v>#REF!</v>
          </cell>
          <cell r="F110" t="e">
            <v>#REF!</v>
          </cell>
          <cell r="G110">
            <v>5.0000000000000001E-4</v>
          </cell>
          <cell r="H110">
            <v>0.1</v>
          </cell>
          <cell r="I110">
            <v>1000</v>
          </cell>
          <cell r="J110" t="e">
            <v>#REF!</v>
          </cell>
          <cell r="K110" t="e">
            <v>#REF!</v>
          </cell>
          <cell r="L110" t="e">
            <v>#REF!</v>
          </cell>
          <cell r="M110">
            <v>50000</v>
          </cell>
          <cell r="N110" t="e">
            <v>#REF!</v>
          </cell>
        </row>
        <row r="111">
          <cell r="A111" t="str">
            <v>TRICHLOROBENZENE, 1,2,4-</v>
          </cell>
          <cell r="B111" t="e">
            <v>#REF!</v>
          </cell>
          <cell r="C111">
            <v>0</v>
          </cell>
          <cell r="D111" t="e">
            <v>#REF!</v>
          </cell>
          <cell r="E111" t="e">
            <v>#REF!</v>
          </cell>
          <cell r="F111" t="e">
            <v>#REF!</v>
          </cell>
          <cell r="G111">
            <v>5.0000000000000001E-4</v>
          </cell>
          <cell r="H111">
            <v>0.1</v>
          </cell>
          <cell r="I111">
            <v>1000</v>
          </cell>
          <cell r="J111" t="e">
            <v>#REF!</v>
          </cell>
          <cell r="K111" t="e">
            <v>#REF!</v>
          </cell>
          <cell r="L111" t="e">
            <v>#REF!</v>
          </cell>
          <cell r="N111" t="e">
            <v>#REF!</v>
          </cell>
        </row>
        <row r="112">
          <cell r="A112" t="str">
            <v>TRICHLOROETHANE, 1,1,1-</v>
          </cell>
          <cell r="B112" t="e">
            <v>#REF!</v>
          </cell>
          <cell r="C112">
            <v>0</v>
          </cell>
          <cell r="D112" t="e">
            <v>#REF!</v>
          </cell>
          <cell r="E112" t="e">
            <v>#REF!</v>
          </cell>
          <cell r="F112" t="e">
            <v>#REF!</v>
          </cell>
          <cell r="G112">
            <v>5.0000000000000001E-4</v>
          </cell>
          <cell r="H112">
            <v>0.1</v>
          </cell>
          <cell r="I112">
            <v>1000</v>
          </cell>
          <cell r="J112" t="e">
            <v>#REF!</v>
          </cell>
          <cell r="K112" t="e">
            <v>#REF!</v>
          </cell>
          <cell r="L112" t="e">
            <v>#REF!</v>
          </cell>
          <cell r="M112">
            <v>4000</v>
          </cell>
          <cell r="N112" t="e">
            <v>#REF!</v>
          </cell>
        </row>
        <row r="113">
          <cell r="A113" t="str">
            <v>TRICHLOROETHANE, 1,1,2-</v>
          </cell>
          <cell r="B113" t="e">
            <v>#REF!</v>
          </cell>
          <cell r="C113">
            <v>0</v>
          </cell>
          <cell r="D113" t="e">
            <v>#REF!</v>
          </cell>
          <cell r="E113" t="e">
            <v>#REF!</v>
          </cell>
          <cell r="F113" t="e">
            <v>#REF!</v>
          </cell>
          <cell r="G113">
            <v>5.0000000000000001E-4</v>
          </cell>
          <cell r="H113">
            <v>0.1</v>
          </cell>
          <cell r="I113">
            <v>1000</v>
          </cell>
          <cell r="J113" t="e">
            <v>#REF!</v>
          </cell>
          <cell r="K113" t="e">
            <v>#REF!</v>
          </cell>
          <cell r="L113" t="e">
            <v>#REF!</v>
          </cell>
          <cell r="M113">
            <v>20000</v>
          </cell>
          <cell r="N113" t="e">
            <v>#REF!</v>
          </cell>
        </row>
        <row r="114">
          <cell r="A114" t="str">
            <v>TRICHLOROETHYLENE</v>
          </cell>
          <cell r="B114" t="e">
            <v>#REF!</v>
          </cell>
          <cell r="C114">
            <v>0</v>
          </cell>
          <cell r="D114" t="e">
            <v>#REF!</v>
          </cell>
          <cell r="E114" t="e">
            <v>#REF!</v>
          </cell>
          <cell r="F114" t="e">
            <v>#REF!</v>
          </cell>
          <cell r="G114">
            <v>5.0000000000000001E-4</v>
          </cell>
          <cell r="H114">
            <v>0.1</v>
          </cell>
          <cell r="I114">
            <v>1000</v>
          </cell>
          <cell r="J114" t="e">
            <v>#REF!</v>
          </cell>
          <cell r="K114" t="e">
            <v>#REF!</v>
          </cell>
          <cell r="L114" t="e">
            <v>#REF!</v>
          </cell>
          <cell r="M114">
            <v>300</v>
          </cell>
          <cell r="N114" t="e">
            <v>#REF!</v>
          </cell>
        </row>
        <row r="115">
          <cell r="A115" t="str">
            <v>TRICHLOROPHENOL, 2,4,5-</v>
          </cell>
          <cell r="B115" t="e">
            <v>#REF!</v>
          </cell>
          <cell r="C115">
            <v>0</v>
          </cell>
          <cell r="D115" t="e">
            <v>#REF!</v>
          </cell>
          <cell r="E115" t="e">
            <v>#REF!</v>
          </cell>
          <cell r="F115" t="e">
            <v>#REF!</v>
          </cell>
          <cell r="G115">
            <v>5.0000000000000001E-4</v>
          </cell>
          <cell r="H115">
            <v>0.1</v>
          </cell>
          <cell r="I115">
            <v>1000</v>
          </cell>
          <cell r="J115" t="e">
            <v>#REF!</v>
          </cell>
          <cell r="K115" t="e">
            <v>#REF!</v>
          </cell>
          <cell r="L115" t="e">
            <v>#REF!</v>
          </cell>
          <cell r="N115" t="e">
            <v>#REF!</v>
          </cell>
        </row>
        <row r="116">
          <cell r="A116" t="str">
            <v>TRICHLOROPHENOL 2,4,6-</v>
          </cell>
          <cell r="B116" t="e">
            <v>#REF!</v>
          </cell>
          <cell r="C116">
            <v>0</v>
          </cell>
          <cell r="D116" t="e">
            <v>#REF!</v>
          </cell>
          <cell r="E116" t="e">
            <v>#REF!</v>
          </cell>
          <cell r="F116" t="e">
            <v>#REF!</v>
          </cell>
          <cell r="G116">
            <v>5.0000000000000001E-4</v>
          </cell>
          <cell r="H116">
            <v>0.1</v>
          </cell>
          <cell r="I116">
            <v>1000</v>
          </cell>
          <cell r="J116" t="e">
            <v>#REF!</v>
          </cell>
          <cell r="K116" t="e">
            <v>#REF!</v>
          </cell>
          <cell r="L116" t="e">
            <v>#REF!</v>
          </cell>
          <cell r="N116" t="e">
            <v>#REF!</v>
          </cell>
        </row>
        <row r="117">
          <cell r="A117" t="str">
            <v>VANADIUM</v>
          </cell>
          <cell r="B117" t="e">
            <v>#REF!</v>
          </cell>
          <cell r="C117">
            <v>0</v>
          </cell>
          <cell r="D117" t="e">
            <v>#REF!</v>
          </cell>
          <cell r="E117" t="e">
            <v>#REF!</v>
          </cell>
          <cell r="F117" t="e">
            <v>#REF!</v>
          </cell>
          <cell r="G117">
            <v>5.0000000000000001E-4</v>
          </cell>
          <cell r="H117">
            <v>0.1</v>
          </cell>
          <cell r="I117">
            <v>1000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</row>
        <row r="118">
          <cell r="A118" t="str">
            <v>VINYL CHLORIDE</v>
          </cell>
          <cell r="B118" t="e">
            <v>#REF!</v>
          </cell>
          <cell r="C118">
            <v>0</v>
          </cell>
          <cell r="D118" t="e">
            <v>#REF!</v>
          </cell>
          <cell r="E118" t="e">
            <v>#REF!</v>
          </cell>
          <cell r="F118" t="e">
            <v>#REF!</v>
          </cell>
          <cell r="G118">
            <v>5.0000000000000001E-4</v>
          </cell>
          <cell r="H118">
            <v>0.1</v>
          </cell>
          <cell r="I118">
            <v>1000</v>
          </cell>
          <cell r="J118" t="e">
            <v>#REF!</v>
          </cell>
          <cell r="K118" t="e">
            <v>#REF!</v>
          </cell>
          <cell r="L118" t="e">
            <v>#REF!</v>
          </cell>
          <cell r="M118">
            <v>2</v>
          </cell>
          <cell r="N118" t="e">
            <v>#REF!</v>
          </cell>
        </row>
        <row r="119">
          <cell r="A119" t="str">
            <v>XYLENES  (Mixed Isomers)</v>
          </cell>
          <cell r="B119" t="e">
            <v>#REF!</v>
          </cell>
          <cell r="C119">
            <v>0</v>
          </cell>
          <cell r="D119" t="e">
            <v>#REF!</v>
          </cell>
          <cell r="E119" t="e">
            <v>#REF!</v>
          </cell>
          <cell r="F119" t="e">
            <v>#REF!</v>
          </cell>
          <cell r="G119">
            <v>5.0000000000000001E-4</v>
          </cell>
          <cell r="H119">
            <v>0.1</v>
          </cell>
          <cell r="I119">
            <v>1000</v>
          </cell>
          <cell r="J119" t="e">
            <v>#REF!</v>
          </cell>
          <cell r="K119" t="e">
            <v>#REF!</v>
          </cell>
          <cell r="L119" t="e">
            <v>#REF!</v>
          </cell>
          <cell r="M119">
            <v>6000</v>
          </cell>
          <cell r="N119" t="e">
            <v>#REF!</v>
          </cell>
        </row>
        <row r="120">
          <cell r="A120" t="str">
            <v>ZINC</v>
          </cell>
          <cell r="B120" t="e">
            <v>#REF!</v>
          </cell>
          <cell r="C120">
            <v>0</v>
          </cell>
          <cell r="D120" t="e">
            <v>#REF!</v>
          </cell>
          <cell r="E120" t="e">
            <v>#REF!</v>
          </cell>
          <cell r="F120" t="e">
            <v>#REF!</v>
          </cell>
          <cell r="G120">
            <v>5.0000000000000001E-4</v>
          </cell>
          <cell r="H120">
            <v>0.1</v>
          </cell>
          <cell r="I120">
            <v>1000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</row>
      </sheetData>
      <sheetData sheetId="3">
        <row r="1">
          <cell r="A1" t="str">
            <v>Drinking Water Exposure Assumptions</v>
          </cell>
        </row>
        <row r="3">
          <cell r="A3" t="str">
            <v>This table presents exposure factors for the evaluation of a residential drinking water exposure, both for noncancer and cancer health endpoints.</v>
          </cell>
        </row>
        <row r="4">
          <cell r="A4" t="str">
            <v>These factors are receptor-specific and apply regardless of contaminant of concern.  These values are then used in combination with</v>
          </cell>
          <cell r="L4" t="str">
            <v>Drinking Water Dermal Exposure during Showering/Bathing</v>
          </cell>
        </row>
        <row r="5">
          <cell r="A5" t="str">
            <v>chemical-specific factors to calculate Risk Based Screening Levels.</v>
          </cell>
          <cell r="O5" t="str">
            <v>Skin</v>
          </cell>
        </row>
        <row r="6">
          <cell r="M6" t="str">
            <v>Average</v>
          </cell>
          <cell r="N6" t="str">
            <v>Skin</v>
          </cell>
          <cell r="O6" t="str">
            <v>Thickness</v>
          </cell>
          <cell r="P6" t="str">
            <v>Exposure</v>
          </cell>
          <cell r="R6" t="str">
            <v>Exposure</v>
          </cell>
          <cell r="S6" t="str">
            <v>Averaging</v>
          </cell>
          <cell r="T6" t="str">
            <v>Conversion</v>
          </cell>
          <cell r="U6" t="str">
            <v>Event</v>
          </cell>
        </row>
        <row r="7">
          <cell r="M7" t="str">
            <v>Body Weight</v>
          </cell>
          <cell r="N7" t="str">
            <v>Surface Area</v>
          </cell>
          <cell r="O7" t="str">
            <v>all receptors</v>
          </cell>
          <cell r="P7" t="str">
            <v>Frequency</v>
          </cell>
          <cell r="R7" t="str">
            <v>Period</v>
          </cell>
          <cell r="S7" t="str">
            <v>Period</v>
          </cell>
          <cell r="T7" t="str">
            <v>Constant</v>
          </cell>
          <cell r="U7" t="str">
            <v>Duration</v>
          </cell>
        </row>
        <row r="8">
          <cell r="M8" t="str">
            <v>BW</v>
          </cell>
          <cell r="N8" t="str">
            <v>SA</v>
          </cell>
          <cell r="P8" t="str">
            <v>EF1</v>
          </cell>
          <cell r="Q8" t="str">
            <v>EF2</v>
          </cell>
          <cell r="R8" t="str">
            <v>EP</v>
          </cell>
          <cell r="S8" t="str">
            <v>AP</v>
          </cell>
          <cell r="T8" t="str">
            <v>C1</v>
          </cell>
          <cell r="U8" t="str">
            <v>t-event</v>
          </cell>
        </row>
        <row r="9">
          <cell r="A9" t="str">
            <v>Drinking Water Ingestion Exposures</v>
          </cell>
          <cell r="M9" t="str">
            <v>kg</v>
          </cell>
          <cell r="N9" t="str">
            <v>cm2</v>
          </cell>
          <cell r="O9" t="str">
            <v>cm</v>
          </cell>
          <cell r="P9" t="str">
            <v>events/day</v>
          </cell>
          <cell r="Q9" t="str">
            <v>days/year</v>
          </cell>
          <cell r="R9" t="str">
            <v>years</v>
          </cell>
          <cell r="S9" t="str">
            <v>years</v>
          </cell>
          <cell r="T9" t="str">
            <v>year/day</v>
          </cell>
          <cell r="U9" t="str">
            <v>hour/event</v>
          </cell>
        </row>
        <row r="10">
          <cell r="J10" t="str">
            <v>Drinking Water</v>
          </cell>
          <cell r="L10" t="str">
            <v>Noncancer Risk</v>
          </cell>
        </row>
        <row r="11">
          <cell r="B11" t="str">
            <v>Average</v>
          </cell>
          <cell r="C11" t="str">
            <v>Drinking Water</v>
          </cell>
          <cell r="D11" t="str">
            <v>Exposure</v>
          </cell>
          <cell r="F11" t="str">
            <v>Exposure</v>
          </cell>
          <cell r="G11" t="str">
            <v>Averaging</v>
          </cell>
          <cell r="H11" t="str">
            <v>Conversion</v>
          </cell>
          <cell r="I11" t="str">
            <v>Conversion</v>
          </cell>
          <cell r="J11" t="str">
            <v xml:space="preserve">Exposure </v>
          </cell>
        </row>
        <row r="12">
          <cell r="B12" t="str">
            <v>Body Weight</v>
          </cell>
          <cell r="C12" t="str">
            <v>Intake Rate</v>
          </cell>
          <cell r="D12" t="str">
            <v>Frequency</v>
          </cell>
          <cell r="F12" t="str">
            <v>Period</v>
          </cell>
          <cell r="G12" t="str">
            <v>Period</v>
          </cell>
          <cell r="H12" t="str">
            <v>Constant</v>
          </cell>
          <cell r="I12" t="str">
            <v>Constant</v>
          </cell>
          <cell r="J12" t="str">
            <v>Factor</v>
          </cell>
          <cell r="L12" t="str">
            <v>Receptor:</v>
          </cell>
        </row>
        <row r="13">
          <cell r="B13" t="str">
            <v>BW</v>
          </cell>
          <cell r="C13" t="str">
            <v>VI</v>
          </cell>
          <cell r="D13" t="str">
            <v>EF1</v>
          </cell>
          <cell r="E13" t="str">
            <v>EF2</v>
          </cell>
          <cell r="F13" t="str">
            <v>EP</v>
          </cell>
          <cell r="G13" t="str">
            <v>AP</v>
          </cell>
          <cell r="H13" t="str">
            <v>C1</v>
          </cell>
          <cell r="I13" t="str">
            <v>C2</v>
          </cell>
          <cell r="J13" t="str">
            <v>DWEF</v>
          </cell>
          <cell r="L13" t="str">
            <v>Child, 1-8</v>
          </cell>
          <cell r="M13">
            <v>16.985714285714284</v>
          </cell>
          <cell r="N13">
            <v>7130</v>
          </cell>
          <cell r="P13">
            <v>1</v>
          </cell>
          <cell r="Q13">
            <v>365</v>
          </cell>
          <cell r="R13">
            <v>7</v>
          </cell>
          <cell r="S13">
            <v>7</v>
          </cell>
          <cell r="T13">
            <v>2.7397260273972603E-3</v>
          </cell>
          <cell r="U13">
            <v>0.76190476190476197</v>
          </cell>
        </row>
        <row r="14">
          <cell r="B14" t="str">
            <v>kg</v>
          </cell>
          <cell r="C14" t="str">
            <v>L/day</v>
          </cell>
          <cell r="D14" t="str">
            <v>days/week</v>
          </cell>
          <cell r="E14" t="str">
            <v>weeks/year</v>
          </cell>
          <cell r="F14" t="str">
            <v>years</v>
          </cell>
          <cell r="G14" t="str">
            <v>years</v>
          </cell>
          <cell r="H14" t="str">
            <v>mg/µg</v>
          </cell>
          <cell r="I14" t="str">
            <v>year/day</v>
          </cell>
          <cell r="J14" t="str">
            <v>(L*mg)/(kg*ug*d)</v>
          </cell>
        </row>
        <row r="15">
          <cell r="A15" t="str">
            <v>Noncancer Risk</v>
          </cell>
          <cell r="L15" t="str">
            <v>Cancer Risk</v>
          </cell>
        </row>
        <row r="17">
          <cell r="A17" t="str">
            <v>Receptor:</v>
          </cell>
          <cell r="L17" t="str">
            <v>Receptor:</v>
          </cell>
        </row>
        <row r="18">
          <cell r="A18" t="str">
            <v>Child, 1-8</v>
          </cell>
          <cell r="B18">
            <v>16.985714285714284</v>
          </cell>
          <cell r="C18">
            <v>1</v>
          </cell>
          <cell r="D18">
            <v>7</v>
          </cell>
          <cell r="E18">
            <v>52</v>
          </cell>
          <cell r="F18">
            <v>7</v>
          </cell>
          <cell r="G18">
            <v>7</v>
          </cell>
          <cell r="H18">
            <v>1E-3</v>
          </cell>
          <cell r="I18">
            <v>2.7397260273972603E-3</v>
          </cell>
          <cell r="J18">
            <v>5.8711706625805043E-5</v>
          </cell>
          <cell r="L18" t="str">
            <v>Child, 1-8</v>
          </cell>
          <cell r="M18">
            <v>16.985714285714284</v>
          </cell>
          <cell r="N18">
            <v>7130</v>
          </cell>
          <cell r="P18">
            <v>1</v>
          </cell>
          <cell r="Q18">
            <v>365</v>
          </cell>
          <cell r="R18">
            <v>7</v>
          </cell>
          <cell r="U18">
            <v>0.76190476190476197</v>
          </cell>
        </row>
        <row r="19">
          <cell r="L19" t="str">
            <v>Older Child, 8-15</v>
          </cell>
          <cell r="M19">
            <v>39.928571428571431</v>
          </cell>
          <cell r="N19">
            <v>12800</v>
          </cell>
          <cell r="P19">
            <v>1</v>
          </cell>
          <cell r="Q19">
            <v>365</v>
          </cell>
          <cell r="R19">
            <v>7</v>
          </cell>
          <cell r="U19">
            <v>0.70238095238095244</v>
          </cell>
        </row>
        <row r="20">
          <cell r="A20" t="str">
            <v>Cancer Risk</v>
          </cell>
          <cell r="L20" t="str">
            <v>Adult, 15-31</v>
          </cell>
          <cell r="M20">
            <v>58.668749999999996</v>
          </cell>
          <cell r="N20">
            <v>16731</v>
          </cell>
          <cell r="P20">
            <v>1</v>
          </cell>
          <cell r="Q20">
            <v>365</v>
          </cell>
          <cell r="R20">
            <v>16</v>
          </cell>
          <cell r="U20">
            <v>0.546875</v>
          </cell>
        </row>
        <row r="21">
          <cell r="L21" t="str">
            <v>Receptor Total:</v>
          </cell>
          <cell r="R21">
            <v>30</v>
          </cell>
          <cell r="S21">
            <v>70</v>
          </cell>
          <cell r="T21">
            <v>2.7397260273972603E-3</v>
          </cell>
          <cell r="U21">
            <v>0.63300000000000001</v>
          </cell>
        </row>
        <row r="22">
          <cell r="A22" t="str">
            <v>Receptor:</v>
          </cell>
        </row>
        <row r="23">
          <cell r="A23" t="str">
            <v>Child, 1-8</v>
          </cell>
          <cell r="B23">
            <v>16.985714285714284</v>
          </cell>
          <cell r="C23">
            <v>1</v>
          </cell>
          <cell r="D23">
            <v>7</v>
          </cell>
          <cell r="E23">
            <v>52</v>
          </cell>
          <cell r="F23">
            <v>7</v>
          </cell>
          <cell r="J23">
            <v>5.871170662580505E-6</v>
          </cell>
          <cell r="L23" t="str">
            <v>All Receptors:</v>
          </cell>
          <cell r="O23">
            <v>1E-3</v>
          </cell>
        </row>
        <row r="24">
          <cell r="A24" t="str">
            <v>Older Child, 8-15</v>
          </cell>
          <cell r="B24">
            <v>39.928571428571431</v>
          </cell>
          <cell r="C24">
            <v>2</v>
          </cell>
          <cell r="D24">
            <v>7</v>
          </cell>
          <cell r="E24">
            <v>52</v>
          </cell>
          <cell r="F24">
            <v>7</v>
          </cell>
          <cell r="J24">
            <v>4.9952214080917487E-6</v>
          </cell>
        </row>
        <row r="25">
          <cell r="A25" t="str">
            <v>Adult, 15-31</v>
          </cell>
          <cell r="B25">
            <v>58.668749999999996</v>
          </cell>
          <cell r="C25">
            <v>2</v>
          </cell>
          <cell r="D25">
            <v>7</v>
          </cell>
          <cell r="E25">
            <v>52</v>
          </cell>
          <cell r="F25">
            <v>16</v>
          </cell>
          <cell r="J25">
            <v>7.770583333698162E-6</v>
          </cell>
        </row>
        <row r="26">
          <cell r="A26" t="str">
            <v>Receptor Total:</v>
          </cell>
          <cell r="F26">
            <v>30</v>
          </cell>
          <cell r="G26">
            <v>70</v>
          </cell>
          <cell r="H26">
            <v>1E-3</v>
          </cell>
          <cell r="I26">
            <v>2.7397260273972603E-3</v>
          </cell>
          <cell r="J26">
            <v>1.8636975404370415E-5</v>
          </cell>
        </row>
        <row r="28">
          <cell r="L28" t="str">
            <v>…continued from previous page</v>
          </cell>
        </row>
        <row r="29">
          <cell r="A29" t="str">
            <v>Drinking Water Inhalation Exposures</v>
          </cell>
          <cell r="F29" t="str">
            <v>gas-film</v>
          </cell>
          <cell r="G29" t="str">
            <v>liquid-film</v>
          </cell>
        </row>
        <row r="30">
          <cell r="C30" t="str">
            <v>Shower</v>
          </cell>
          <cell r="D30" t="str">
            <v>Shower</v>
          </cell>
          <cell r="F30" t="str">
            <v>mass</v>
          </cell>
          <cell r="G30" t="str">
            <v>mass</v>
          </cell>
          <cell r="H30" t="str">
            <v>calibration</v>
          </cell>
          <cell r="I30" t="str">
            <v>water</v>
          </cell>
          <cell r="J30" t="str">
            <v>water</v>
          </cell>
          <cell r="O30" t="str">
            <v>Water</v>
          </cell>
          <cell r="P30" t="str">
            <v>Shower</v>
          </cell>
          <cell r="Q30" t="str">
            <v>Shower</v>
          </cell>
          <cell r="R30" t="str">
            <v>Air</v>
          </cell>
          <cell r="T30" t="str">
            <v>Total Time</v>
          </cell>
          <cell r="U30" t="str">
            <v xml:space="preserve">Number of </v>
          </cell>
        </row>
        <row r="31">
          <cell r="B31" t="str">
            <v>Average</v>
          </cell>
          <cell r="C31" t="str">
            <v>droplet</v>
          </cell>
          <cell r="D31" t="str">
            <v>droplet</v>
          </cell>
          <cell r="E31" t="str">
            <v>Gas</v>
          </cell>
          <cell r="F31" t="str">
            <v>transfer</v>
          </cell>
          <cell r="G31" t="str">
            <v>transfer</v>
          </cell>
          <cell r="H31" t="str">
            <v>water temp</v>
          </cell>
          <cell r="I31" t="str">
            <v>viscosity</v>
          </cell>
          <cell r="J31" t="str">
            <v>viscosity</v>
          </cell>
          <cell r="K31" t="str">
            <v>Conversion</v>
          </cell>
          <cell r="L31" t="str">
            <v>Conversion</v>
          </cell>
          <cell r="M31" t="str">
            <v>Air</v>
          </cell>
          <cell r="N31" t="str">
            <v>Shower</v>
          </cell>
          <cell r="O31" t="str">
            <v>Viscosity</v>
          </cell>
          <cell r="P31" t="str">
            <v>Water</v>
          </cell>
          <cell r="Q31" t="str">
            <v>Room Air</v>
          </cell>
          <cell r="R31" t="str">
            <v>Exchange</v>
          </cell>
          <cell r="S31" t="str">
            <v>Shower</v>
          </cell>
          <cell r="T31" t="str">
            <v>in Shower</v>
          </cell>
          <cell r="U31" t="str">
            <v>Showers</v>
          </cell>
        </row>
        <row r="32">
          <cell r="B32" t="str">
            <v>Body Weight</v>
          </cell>
          <cell r="C32" t="str">
            <v>diameter</v>
          </cell>
          <cell r="D32" t="str">
            <v>time</v>
          </cell>
          <cell r="E32" t="str">
            <v>Constant</v>
          </cell>
          <cell r="F32" t="str">
            <v>coefficient</v>
          </cell>
          <cell r="G32" t="str">
            <v>coefficient</v>
          </cell>
          <cell r="H32" t="str">
            <v>of KL</v>
          </cell>
          <cell r="I32" t="str">
            <v>at Tl</v>
          </cell>
          <cell r="J32" t="str">
            <v>at Ts</v>
          </cell>
          <cell r="K32" t="str">
            <v>Factor</v>
          </cell>
          <cell r="L32" t="str">
            <v>Factor</v>
          </cell>
          <cell r="M32" t="str">
            <v>Temperature</v>
          </cell>
          <cell r="N32" t="str">
            <v>Water Temp</v>
          </cell>
          <cell r="O32" t="str">
            <v>at Ts</v>
          </cell>
          <cell r="P32" t="str">
            <v>Flow Rate</v>
          </cell>
          <cell r="Q32" t="str">
            <v>Volume</v>
          </cell>
          <cell r="R32" t="str">
            <v>Rate</v>
          </cell>
          <cell r="S32" t="str">
            <v>Duration</v>
          </cell>
          <cell r="T32" t="str">
            <v>Room</v>
          </cell>
          <cell r="U32" t="str">
            <v>per</v>
          </cell>
        </row>
        <row r="33">
          <cell r="B33" t="str">
            <v>BW</v>
          </cell>
          <cell r="C33" t="str">
            <v>d</v>
          </cell>
          <cell r="D33" t="str">
            <v>ts</v>
          </cell>
          <cell r="E33" t="str">
            <v>R</v>
          </cell>
          <cell r="F33" t="str">
            <v>kg(H2O)</v>
          </cell>
          <cell r="G33" t="str">
            <v>kl(CO2)</v>
          </cell>
          <cell r="H33" t="str">
            <v>Tl</v>
          </cell>
          <cell r="I33" t="str">
            <v>ul</v>
          </cell>
          <cell r="J33" t="str">
            <v>us</v>
          </cell>
          <cell r="K33" t="str">
            <v>C1</v>
          </cell>
          <cell r="L33" t="str">
            <v>C2</v>
          </cell>
          <cell r="M33" t="str">
            <v>T</v>
          </cell>
          <cell r="N33" t="str">
            <v>Ts</v>
          </cell>
          <cell r="O33" t="str">
            <v>us</v>
          </cell>
          <cell r="P33" t="str">
            <v>FR</v>
          </cell>
          <cell r="Q33" t="str">
            <v>SV</v>
          </cell>
          <cell r="R33" t="str">
            <v>Rae</v>
          </cell>
          <cell r="S33" t="str">
            <v>Ds</v>
          </cell>
          <cell r="T33" t="str">
            <v>Dt</v>
          </cell>
          <cell r="U33" t="str">
            <v>day</v>
          </cell>
        </row>
        <row r="34">
          <cell r="B34" t="str">
            <v>kg</v>
          </cell>
          <cell r="C34" t="str">
            <v>mm</v>
          </cell>
          <cell r="D34" t="str">
            <v>sec</v>
          </cell>
          <cell r="E34" t="str">
            <v>atm-m3/mol-K</v>
          </cell>
          <cell r="F34" t="str">
            <v>cm/hr</v>
          </cell>
          <cell r="G34" t="str">
            <v>cm/hr</v>
          </cell>
          <cell r="H34" t="str">
            <v>°K</v>
          </cell>
          <cell r="I34" t="str">
            <v>cp</v>
          </cell>
          <cell r="J34" t="str">
            <v>cp</v>
          </cell>
          <cell r="K34" t="str">
            <v>days/minute</v>
          </cell>
          <cell r="L34" t="str">
            <v>L/m3</v>
          </cell>
          <cell r="M34" t="str">
            <v>°K</v>
          </cell>
          <cell r="N34" t="str">
            <v>°K</v>
          </cell>
          <cell r="O34" t="str">
            <v>cp</v>
          </cell>
          <cell r="P34" t="str">
            <v>l/min</v>
          </cell>
          <cell r="Q34" t="str">
            <v>m3</v>
          </cell>
          <cell r="R34" t="str">
            <v>1/min</v>
          </cell>
          <cell r="S34" t="str">
            <v>min</v>
          </cell>
          <cell r="T34" t="str">
            <v>min</v>
          </cell>
          <cell r="U34" t="str">
            <v>n</v>
          </cell>
        </row>
        <row r="35">
          <cell r="A35" t="str">
            <v>Noncancer Risk</v>
          </cell>
        </row>
        <row r="37">
          <cell r="A37" t="str">
            <v>Receptor:</v>
          </cell>
        </row>
        <row r="38">
          <cell r="A38" t="str">
            <v>Child, 1-8</v>
          </cell>
          <cell r="B38">
            <v>16.985714285714284</v>
          </cell>
          <cell r="S38">
            <v>45.714285714285715</v>
          </cell>
          <cell r="T38">
            <v>65.714285714285722</v>
          </cell>
          <cell r="U38">
            <v>1</v>
          </cell>
        </row>
        <row r="40">
          <cell r="A40" t="str">
            <v>Cancer Risk</v>
          </cell>
        </row>
        <row r="42">
          <cell r="A42" t="str">
            <v>Receptor:</v>
          </cell>
        </row>
        <row r="43">
          <cell r="A43" t="str">
            <v>Child, 1-8</v>
          </cell>
          <cell r="B43">
            <v>16.985714285714284</v>
          </cell>
          <cell r="S43">
            <v>45.714285714285715</v>
          </cell>
          <cell r="T43">
            <v>65.714285714285722</v>
          </cell>
          <cell r="U43">
            <v>1</v>
          </cell>
        </row>
        <row r="44">
          <cell r="A44" t="str">
            <v>Older Child, 8-15</v>
          </cell>
          <cell r="B44">
            <v>39.928571428571431</v>
          </cell>
          <cell r="S44">
            <v>42.142857142857146</v>
          </cell>
          <cell r="T44">
            <v>66.428571428571431</v>
          </cell>
          <cell r="U44">
            <v>1</v>
          </cell>
        </row>
        <row r="45">
          <cell r="A45" t="str">
            <v>Adult, 15-31</v>
          </cell>
          <cell r="B45">
            <v>58.668749999999996</v>
          </cell>
          <cell r="S45">
            <v>32.8125</v>
          </cell>
          <cell r="T45">
            <v>62.8125</v>
          </cell>
          <cell r="U45">
            <v>1</v>
          </cell>
        </row>
        <row r="46">
          <cell r="A46" t="str">
            <v>Receptor Total:</v>
          </cell>
          <cell r="B46">
            <v>44.57</v>
          </cell>
          <cell r="S46">
            <v>38</v>
          </cell>
          <cell r="T46">
            <v>64.333333333333329</v>
          </cell>
          <cell r="U46">
            <v>1</v>
          </cell>
        </row>
        <row r="48">
          <cell r="A48" t="str">
            <v>All Receptors:</v>
          </cell>
          <cell r="C48">
            <v>1</v>
          </cell>
          <cell r="D48">
            <v>2</v>
          </cell>
          <cell r="E48">
            <v>8.2000000000000001E-5</v>
          </cell>
          <cell r="F48">
            <v>3000</v>
          </cell>
          <cell r="G48">
            <v>20</v>
          </cell>
          <cell r="H48">
            <v>293</v>
          </cell>
          <cell r="I48">
            <v>1.002</v>
          </cell>
          <cell r="J48">
            <v>0.59599999999999997</v>
          </cell>
          <cell r="K48">
            <v>6.9444444444444447E-4</v>
          </cell>
          <cell r="L48">
            <v>1E-3</v>
          </cell>
          <cell r="M48">
            <v>293</v>
          </cell>
          <cell r="N48">
            <v>318</v>
          </cell>
          <cell r="O48">
            <v>0.59599999999999997</v>
          </cell>
          <cell r="P48">
            <v>10</v>
          </cell>
          <cell r="Q48">
            <v>6</v>
          </cell>
          <cell r="R48">
            <v>8.3333333299999996E-3</v>
          </cell>
        </row>
      </sheetData>
      <sheetData sheetId="4">
        <row r="1">
          <cell r="D1" t="str">
            <v>INTERIM CALCULATIONS</v>
          </cell>
          <cell r="L1" t="str">
            <v>Drinking Water Concentrations</v>
          </cell>
        </row>
        <row r="2">
          <cell r="A2" t="str">
            <v>INHALATION EXPOSURES</v>
          </cell>
          <cell r="B2" t="str">
            <v>HENRY'S</v>
          </cell>
          <cell r="D2" t="str">
            <v>gas-film</v>
          </cell>
          <cell r="E2" t="str">
            <v>liquid-film</v>
          </cell>
          <cell r="F2" t="str">
            <v>Overall</v>
          </cell>
          <cell r="G2" t="str">
            <v>Adjusted</v>
          </cell>
          <cell r="H2" t="str">
            <v>Concentration</v>
          </cell>
          <cell r="I2" t="str">
            <v>Indoor Air</v>
          </cell>
          <cell r="J2" t="str">
            <v>Exposure</v>
          </cell>
          <cell r="K2" t="str">
            <v>Exposure</v>
          </cell>
          <cell r="L2" t="str">
            <v>Based on Inhalation Exposures</v>
          </cell>
        </row>
        <row r="3">
          <cell r="A3" t="str">
            <v>FROM SHOWERING</v>
          </cell>
          <cell r="B3" t="str">
            <v>LAW</v>
          </cell>
          <cell r="C3" t="str">
            <v>Molecular</v>
          </cell>
          <cell r="D3" t="str">
            <v>mass transfer</v>
          </cell>
          <cell r="E3" t="str">
            <v>mass transfer</v>
          </cell>
          <cell r="F3" t="str">
            <v>Mass Transfer</v>
          </cell>
          <cell r="G3" t="str">
            <v>Mass Transfer</v>
          </cell>
          <cell r="H3" t="str">
            <v>Leaving</v>
          </cell>
          <cell r="I3" t="str">
            <v>Generation</v>
          </cell>
          <cell r="J3" t="str">
            <v>Factor</v>
          </cell>
          <cell r="K3" t="str">
            <v>Factor</v>
          </cell>
          <cell r="L3" t="str">
            <v>Only</v>
          </cell>
        </row>
        <row r="4">
          <cell r="B4" t="str">
            <v>CONSTANT</v>
          </cell>
          <cell r="C4" t="str">
            <v>Weight</v>
          </cell>
          <cell r="D4" t="str">
            <v>coefficient</v>
          </cell>
          <cell r="E4" t="str">
            <v>coefficient</v>
          </cell>
          <cell r="F4" t="str">
            <v>Coefficient</v>
          </cell>
          <cell r="G4" t="str">
            <v>Coefficient</v>
          </cell>
          <cell r="H4" t="str">
            <v>Water Droplet</v>
          </cell>
          <cell r="I4" t="str">
            <v>Rate</v>
          </cell>
          <cell r="J4" t="str">
            <v>Noncancer</v>
          </cell>
          <cell r="K4" t="str">
            <v>Cancer Risk</v>
          </cell>
          <cell r="L4" t="str">
            <v>Noncancer</v>
          </cell>
          <cell r="M4" t="str">
            <v>Cancer</v>
          </cell>
        </row>
        <row r="5">
          <cell r="B5" t="str">
            <v>HLC</v>
          </cell>
          <cell r="C5" t="str">
            <v>MW</v>
          </cell>
          <cell r="D5" t="str">
            <v>kg</v>
          </cell>
          <cell r="E5" t="str">
            <v>kl</v>
          </cell>
          <cell r="F5" t="str">
            <v>KL</v>
          </cell>
          <cell r="G5" t="str">
            <v>KaL</v>
          </cell>
          <cell r="H5" t="str">
            <v>Cwd</v>
          </cell>
          <cell r="I5" t="str">
            <v>S</v>
          </cell>
          <cell r="J5" t="str">
            <v>EXPinh</v>
          </cell>
          <cell r="K5" t="str">
            <v>EXPinh</v>
          </cell>
          <cell r="L5" t="str">
            <v>Risk</v>
          </cell>
          <cell r="M5" t="str">
            <v>Risk</v>
          </cell>
        </row>
        <row r="6">
          <cell r="A6" t="str">
            <v>OIL OR HAZARDOUS MATERIAL</v>
          </cell>
          <cell r="B6" t="str">
            <v>atm-m3/mol</v>
          </cell>
          <cell r="C6" t="str">
            <v>g/mole</v>
          </cell>
          <cell r="D6" t="str">
            <v>cm/hr</v>
          </cell>
          <cell r="E6" t="str">
            <v>cm/hr</v>
          </cell>
          <cell r="F6" t="str">
            <v>cm/hr</v>
          </cell>
          <cell r="G6" t="str">
            <v>cm/hr</v>
          </cell>
          <cell r="H6" t="str">
            <v>µg/l</v>
          </cell>
          <cell r="I6" t="str">
            <v>µg/(m3-min)</v>
          </cell>
          <cell r="J6" t="str">
            <v>(µg/m3)/(µg/l)</v>
          </cell>
          <cell r="K6" t="str">
            <v>(µg/m3)/(µg/l)</v>
          </cell>
          <cell r="L6" t="str">
            <v>ug/L</v>
          </cell>
          <cell r="M6" t="str">
            <v>µg/l</v>
          </cell>
        </row>
        <row r="7">
          <cell r="A7" t="str">
            <v>ACENAPHTHENE</v>
          </cell>
          <cell r="B7">
            <v>1.84E-4</v>
          </cell>
          <cell r="C7">
            <v>154</v>
          </cell>
          <cell r="D7">
            <v>1025.6451881367416</v>
          </cell>
          <cell r="E7">
            <v>10.690449676496975</v>
          </cell>
          <cell r="F7">
            <v>4.5279067915271813</v>
          </cell>
          <cell r="G7">
            <v>6.1162884488807423</v>
          </cell>
          <cell r="H7">
            <v>0.18443673489573742</v>
          </cell>
          <cell r="I7">
            <v>0.30739455815956235</v>
          </cell>
          <cell r="J7">
            <v>0.34672812988074536</v>
          </cell>
          <cell r="K7">
            <v>0.13005531191600592</v>
          </cell>
          <cell r="L7">
            <v>28.841040395076771</v>
          </cell>
          <cell r="M7">
            <v>0</v>
          </cell>
        </row>
        <row r="8">
          <cell r="A8" t="str">
            <v>ACENAPHTHYLENE</v>
          </cell>
          <cell r="B8">
            <v>1.1400000000000001E-4</v>
          </cell>
          <cell r="C8">
            <v>154</v>
          </cell>
          <cell r="D8">
            <v>1025.6451881367416</v>
          </cell>
          <cell r="E8">
            <v>10.690449676496975</v>
          </cell>
          <cell r="F8">
            <v>3.3441893853939302</v>
          </cell>
          <cell r="G8">
            <v>4.5173250798865734</v>
          </cell>
          <cell r="H8">
            <v>0.13978894122385144</v>
          </cell>
          <cell r="I8">
            <v>0.23298156870641906</v>
          </cell>
          <cell r="J8">
            <v>0.26279340824350939</v>
          </cell>
          <cell r="K8">
            <v>9.857198113788769E-2</v>
          </cell>
          <cell r="L8">
            <v>38.052704848417697</v>
          </cell>
          <cell r="M8">
            <v>0</v>
          </cell>
        </row>
        <row r="9">
          <cell r="A9" t="str">
            <v>ACETONE</v>
          </cell>
          <cell r="B9">
            <v>3.9700000000000003E-5</v>
          </cell>
          <cell r="C9">
            <v>58</v>
          </cell>
          <cell r="D9">
            <v>1671.2580435934667</v>
          </cell>
          <cell r="E9">
            <v>17.419766814227707</v>
          </cell>
          <cell r="F9">
            <v>2.3836661631929088</v>
          </cell>
          <cell r="G9">
            <v>3.219852017980116</v>
          </cell>
          <cell r="H9">
            <v>0.1017693549328994</v>
          </cell>
          <cell r="I9">
            <v>0.16961559155483233</v>
          </cell>
          <cell r="J9">
            <v>0.19131925174776845</v>
          </cell>
          <cell r="K9">
            <v>7.1762521749103261E-2</v>
          </cell>
          <cell r="L9">
            <v>836.29848297201625</v>
          </cell>
          <cell r="M9">
            <v>0</v>
          </cell>
        </row>
        <row r="10">
          <cell r="A10" t="str">
            <v>ALDRIN</v>
          </cell>
          <cell r="B10">
            <v>4.3999999999999999E-5</v>
          </cell>
          <cell r="C10">
            <v>365</v>
          </cell>
          <cell r="D10">
            <v>666.20988917784473</v>
          </cell>
          <cell r="E10">
            <v>6.9440030301110749</v>
          </cell>
          <cell r="F10">
            <v>1.0377330980588564</v>
          </cell>
          <cell r="G10">
            <v>1.401768025029918</v>
          </cell>
          <cell r="H10">
            <v>4.5650765701510165E-2</v>
          </cell>
          <cell r="I10">
            <v>7.6084609502516942E-2</v>
          </cell>
          <cell r="J10">
            <v>8.5820238729863302E-2</v>
          </cell>
          <cell r="K10">
            <v>3.2190575136079494E-2</v>
          </cell>
          <cell r="L10">
            <v>0.25634978794745011</v>
          </cell>
          <cell r="M10">
            <v>6.3397945451532066E-3</v>
          </cell>
        </row>
        <row r="11">
          <cell r="A11" t="str">
            <v>ANTHRACENE</v>
          </cell>
          <cell r="B11">
            <v>5.5600000000000003E-5</v>
          </cell>
          <cell r="C11">
            <v>178</v>
          </cell>
          <cell r="D11">
            <v>953.99809200572395</v>
          </cell>
          <cell r="E11">
            <v>9.9436615235225112</v>
          </cell>
          <cell r="F11">
            <v>1.806600292675451</v>
          </cell>
          <cell r="G11">
            <v>2.440352465406773</v>
          </cell>
          <cell r="H11">
            <v>7.8124486263140058E-2</v>
          </cell>
          <cell r="I11">
            <v>0.13020747710523342</v>
          </cell>
          <cell r="J11">
            <v>0.1468685565010974</v>
          </cell>
          <cell r="K11">
            <v>5.5089374874122354E-2</v>
          </cell>
          <cell r="L11">
            <v>68.088093450590165</v>
          </cell>
          <cell r="M11">
            <v>0</v>
          </cell>
        </row>
        <row r="12">
          <cell r="A12" t="str">
            <v>ANTIMONY</v>
          </cell>
          <cell r="B12">
            <v>0</v>
          </cell>
          <cell r="C12">
            <v>122</v>
          </cell>
          <cell r="D12">
            <v>1152.3319193960638</v>
          </cell>
          <cell r="E12">
            <v>12.01092398951751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ARSENIC</v>
          </cell>
          <cell r="B13">
            <v>0</v>
          </cell>
          <cell r="C13">
            <v>75</v>
          </cell>
          <cell r="D13">
            <v>1469.6938456699068</v>
          </cell>
          <cell r="E13">
            <v>15.31883372410141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BARIUM</v>
          </cell>
          <cell r="B14">
            <v>0</v>
          </cell>
          <cell r="C14">
            <v>137</v>
          </cell>
          <cell r="D14">
            <v>1087.4197679943186</v>
          </cell>
          <cell r="E14">
            <v>11.334335149653532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BENZENE</v>
          </cell>
          <cell r="B15">
            <v>5.5500000000000002E-3</v>
          </cell>
          <cell r="C15">
            <v>78</v>
          </cell>
          <cell r="D15">
            <v>1441.1533842457843</v>
          </cell>
          <cell r="E15">
            <v>15.021352323976217</v>
          </cell>
          <cell r="F15">
            <v>14.372823320639567</v>
          </cell>
          <cell r="G15">
            <v>19.414784204111594</v>
          </cell>
          <cell r="H15">
            <v>0.47646923027795385</v>
          </cell>
          <cell r="I15">
            <v>0.79411538379658975</v>
          </cell>
          <cell r="J15">
            <v>0.89572874543340919</v>
          </cell>
          <cell r="K15">
            <v>0.3359816275060869</v>
          </cell>
          <cell r="L15">
            <v>2.2328188195325538</v>
          </cell>
          <cell r="M15">
            <v>0.38158374657794508</v>
          </cell>
        </row>
        <row r="16">
          <cell r="A16" t="str">
            <v>BENZO(a)ANTHRACENE</v>
          </cell>
          <cell r="B16">
            <v>1.2E-5</v>
          </cell>
          <cell r="C16">
            <v>228</v>
          </cell>
          <cell r="D16">
            <v>842.92723042352452</v>
          </cell>
          <cell r="E16">
            <v>8.7859537021395884</v>
          </cell>
          <cell r="F16">
            <v>0.40175607575405731</v>
          </cell>
          <cell r="G16">
            <v>0.54269139329465066</v>
          </cell>
          <cell r="H16">
            <v>1.7927076409942955E-2</v>
          </cell>
          <cell r="I16">
            <v>2.9878460683238257E-2</v>
          </cell>
          <cell r="J16">
            <v>3.3701646699409248E-2</v>
          </cell>
          <cell r="K16">
            <v>1.2641253465884726E-2</v>
          </cell>
          <cell r="L16">
            <v>296.72140620283966</v>
          </cell>
          <cell r="M16">
            <v>0.37927572300360085</v>
          </cell>
        </row>
        <row r="17">
          <cell r="A17" t="str">
            <v>BENZO(a)PYRENE</v>
          </cell>
          <cell r="B17">
            <v>4.5699999999999998E-7</v>
          </cell>
          <cell r="C17">
            <v>252</v>
          </cell>
          <cell r="D17">
            <v>801.78372573727324</v>
          </cell>
          <cell r="E17">
            <v>8.3571089403734486</v>
          </cell>
          <cell r="F17">
            <v>1.522299652585893E-2</v>
          </cell>
          <cell r="G17">
            <v>2.056319665914742E-2</v>
          </cell>
          <cell r="H17">
            <v>6.8520502838165243E-4</v>
          </cell>
          <cell r="I17">
            <v>1.1420083806360874E-3</v>
          </cell>
          <cell r="J17">
            <v>1.2881374104240025E-3</v>
          </cell>
          <cell r="K17">
            <v>4.8317139068292564E-4</v>
          </cell>
          <cell r="L17">
            <v>7763.146943079938</v>
          </cell>
          <cell r="M17">
            <v>0.99230224313747528</v>
          </cell>
        </row>
        <row r="18">
          <cell r="A18" t="str">
            <v>BENZO(b)FLUORANTHENE</v>
          </cell>
          <cell r="B18">
            <v>6.5700000000000002E-7</v>
          </cell>
          <cell r="C18">
            <v>252</v>
          </cell>
          <cell r="D18">
            <v>801.78372573727324</v>
          </cell>
          <cell r="E18">
            <v>8.3571089403734486</v>
          </cell>
          <cell r="F18">
            <v>2.1867706867372053E-2</v>
          </cell>
          <cell r="G18">
            <v>2.9538859582245634E-2</v>
          </cell>
          <cell r="H18">
            <v>9.841440650090183E-4</v>
          </cell>
          <cell r="I18">
            <v>1.6402401083483638E-3</v>
          </cell>
          <cell r="J18">
            <v>1.8501218392675952E-3</v>
          </cell>
          <cell r="K18">
            <v>6.9396784440685735E-4</v>
          </cell>
          <cell r="L18">
            <v>5405.0494339111665</v>
          </cell>
          <cell r="M18">
            <v>6.9088511616026516</v>
          </cell>
        </row>
        <row r="19">
          <cell r="A19" t="str">
            <v>BENZO(g,h,i)PERYLENE</v>
          </cell>
          <cell r="B19">
            <v>3.3099999999999999E-7</v>
          </cell>
          <cell r="C19">
            <v>276</v>
          </cell>
          <cell r="D19">
            <v>766.1308776828738</v>
          </cell>
          <cell r="E19">
            <v>7.9854940950469047</v>
          </cell>
          <cell r="F19">
            <v>1.0540855012104619E-2</v>
          </cell>
          <cell r="G19">
            <v>1.423856822152412E-2</v>
          </cell>
          <cell r="H19">
            <v>4.7450632696488526E-4</v>
          </cell>
          <cell r="I19">
            <v>7.9084387827480873E-4</v>
          </cell>
          <cell r="J19">
            <v>8.9203862483318427E-4</v>
          </cell>
          <cell r="K19">
            <v>3.3459748891359657E-4</v>
          </cell>
          <cell r="L19">
            <v>11210.276911350169</v>
          </cell>
          <cell r="M19">
            <v>0</v>
          </cell>
        </row>
        <row r="20">
          <cell r="A20" t="str">
            <v>BENZO(k)FLUORANTHENE</v>
          </cell>
          <cell r="B20">
            <v>5.8400000000000004E-7</v>
          </cell>
          <cell r="C20">
            <v>252</v>
          </cell>
          <cell r="D20">
            <v>801.78372573727324</v>
          </cell>
          <cell r="E20">
            <v>8.3571089403734486</v>
          </cell>
          <cell r="F20">
            <v>1.9443614694920067E-2</v>
          </cell>
          <cell r="G20">
            <v>2.6264400182786661E-2</v>
          </cell>
          <cell r="H20">
            <v>8.7509688528542018E-4</v>
          </cell>
          <cell r="I20">
            <v>1.4584948088090337E-3</v>
          </cell>
          <cell r="J20">
            <v>1.6451207871956935E-3</v>
          </cell>
          <cell r="K20">
            <v>6.1707337443843966E-4</v>
          </cell>
          <cell r="L20">
            <v>6078.5810244645963</v>
          </cell>
          <cell r="M20">
            <v>77.697738171062753</v>
          </cell>
        </row>
        <row r="21">
          <cell r="A21" t="str">
            <v>BERYLLIUM</v>
          </cell>
          <cell r="B21">
            <v>0</v>
          </cell>
          <cell r="C21">
            <v>9</v>
          </cell>
          <cell r="D21">
            <v>4242.6406871192858</v>
          </cell>
          <cell r="E21">
            <v>44.22166387140534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BIPHENYL, 1,1-</v>
          </cell>
          <cell r="B22">
            <v>3.0800000000000001E-4</v>
          </cell>
          <cell r="C22">
            <v>154</v>
          </cell>
          <cell r="D22">
            <v>1025.6451881367416</v>
          </cell>
          <cell r="E22">
            <v>10.690449676496975</v>
          </cell>
          <cell r="F22">
            <v>5.8963148191444468</v>
          </cell>
          <cell r="G22">
            <v>7.9647315812201018</v>
          </cell>
          <cell r="H22">
            <v>0.23317069609885899</v>
          </cell>
          <cell r="I22">
            <v>0.38861782683143159</v>
          </cell>
          <cell r="J22">
            <v>0.43834455997636218</v>
          </cell>
          <cell r="K22">
            <v>0.16441999815249486</v>
          </cell>
          <cell r="L22">
            <v>0.91252415684494892</v>
          </cell>
          <cell r="M22">
            <v>0</v>
          </cell>
        </row>
        <row r="23">
          <cell r="A23" t="str">
            <v>BIS(2-CHLOROETHYL)ETHER</v>
          </cell>
          <cell r="B23">
            <v>1.7E-5</v>
          </cell>
          <cell r="C23">
            <v>143</v>
          </cell>
          <cell r="D23">
            <v>1064.3623127803489</v>
          </cell>
          <cell r="E23">
            <v>11.094003924504584</v>
          </cell>
          <cell r="F23">
            <v>0.70523325241329193</v>
          </cell>
          <cell r="G23">
            <v>0.95262782431242998</v>
          </cell>
          <cell r="H23">
            <v>3.1255388652852045E-2</v>
          </cell>
          <cell r="I23">
            <v>5.2092314421420073E-2</v>
          </cell>
          <cell r="J23">
            <v>5.8757939205687594E-2</v>
          </cell>
          <cell r="K23">
            <v>2.2039694655192097E-2</v>
          </cell>
          <cell r="L23">
            <v>0</v>
          </cell>
          <cell r="M23">
            <v>0.13749296792499588</v>
          </cell>
        </row>
        <row r="24">
          <cell r="A24" t="str">
            <v>BIS(2-CHLOROISOPROPYL)ETHER</v>
          </cell>
          <cell r="B24">
            <v>3.3199999999999999E-4</v>
          </cell>
          <cell r="C24">
            <v>171</v>
          </cell>
          <cell r="D24">
            <v>973.32852678457527</v>
          </cell>
          <cell r="E24">
            <v>10.145145470035761</v>
          </cell>
          <cell r="F24">
            <v>5.7830271185501196</v>
          </cell>
          <cell r="G24">
            <v>7.8117027565451043</v>
          </cell>
          <cell r="H24">
            <v>0.22924913650436685</v>
          </cell>
          <cell r="I24">
            <v>0.38208189417394472</v>
          </cell>
          <cell r="J24">
            <v>0.43097230289762561</v>
          </cell>
          <cell r="K24">
            <v>0.16165471575608292</v>
          </cell>
          <cell r="L24">
            <v>64.969372304770133</v>
          </cell>
          <cell r="M24">
            <v>0.61860243007626015</v>
          </cell>
        </row>
        <row r="25">
          <cell r="A25" t="str">
            <v>BIS(2-ETHYLHEXYL)PHTHALATE</v>
          </cell>
          <cell r="B25">
            <v>2.7000000000000001E-7</v>
          </cell>
          <cell r="C25">
            <v>391</v>
          </cell>
          <cell r="D25">
            <v>643.67868586693635</v>
          </cell>
          <cell r="E25">
            <v>6.7091570054504732</v>
          </cell>
          <cell r="F25">
            <v>7.225758343302662E-3</v>
          </cell>
          <cell r="G25">
            <v>9.7605415315184969E-3</v>
          </cell>
          <cell r="H25">
            <v>3.2529846336171175E-4</v>
          </cell>
          <cell r="I25">
            <v>5.4216410560285289E-4</v>
          </cell>
          <cell r="J25">
            <v>6.1153830292130817E-4</v>
          </cell>
          <cell r="K25">
            <v>2.2938376751367343E-4</v>
          </cell>
          <cell r="L25">
            <v>2289.3087698877139</v>
          </cell>
          <cell r="M25">
            <v>3353.4664530475798</v>
          </cell>
        </row>
        <row r="26">
          <cell r="A26" t="str">
            <v>BROMODICHLOROMETHANE</v>
          </cell>
          <cell r="B26">
            <v>2.1199999999999999E-3</v>
          </cell>
          <cell r="C26">
            <v>164</v>
          </cell>
          <cell r="D26">
            <v>993.88373467361885</v>
          </cell>
          <cell r="E26">
            <v>10.359395405656244</v>
          </cell>
          <cell r="F26">
            <v>9.2649648393227277</v>
          </cell>
          <cell r="G26">
            <v>12.515098043112102</v>
          </cell>
          <cell r="H26">
            <v>0.34109106110959431</v>
          </cell>
          <cell r="I26">
            <v>0.56848510184932388</v>
          </cell>
          <cell r="J26">
            <v>0.64122727939433921</v>
          </cell>
          <cell r="K26">
            <v>0.24051989626387046</v>
          </cell>
          <cell r="L26">
            <v>3.1190188943444008</v>
          </cell>
          <cell r="M26">
            <v>0.23470662419251029</v>
          </cell>
        </row>
        <row r="27">
          <cell r="A27" t="str">
            <v>BROMOFORM</v>
          </cell>
          <cell r="B27">
            <v>5.3499999999999999E-4</v>
          </cell>
          <cell r="C27">
            <v>253</v>
          </cell>
          <cell r="D27">
            <v>800.19760405389684</v>
          </cell>
          <cell r="E27">
            <v>8.3405765622829904</v>
          </cell>
          <cell r="F27">
            <v>5.6812552285244919</v>
          </cell>
          <cell r="G27">
            <v>7.6742294683251933</v>
          </cell>
          <cell r="H27">
            <v>0.22570910986056458</v>
          </cell>
          <cell r="I27">
            <v>0.37618184976760766</v>
          </cell>
          <cell r="J27">
            <v>0.42431730101512422</v>
          </cell>
          <cell r="K27">
            <v>0.15915847079918247</v>
          </cell>
          <cell r="L27">
            <v>32.994176684539646</v>
          </cell>
          <cell r="M27">
            <v>5.7118600381499682</v>
          </cell>
        </row>
        <row r="28">
          <cell r="A28" t="str">
            <v>BROMOMETHANE</v>
          </cell>
          <cell r="B28">
            <v>7.3400000000000002E-3</v>
          </cell>
          <cell r="C28">
            <v>95</v>
          </cell>
          <cell r="D28">
            <v>1305.8572501980211</v>
          </cell>
          <cell r="E28">
            <v>13.611140947574413</v>
          </cell>
          <cell r="F28">
            <v>13.1620765232189</v>
          </cell>
          <cell r="G28">
            <v>17.779309581391786</v>
          </cell>
          <cell r="H28">
            <v>0.4471362287326679</v>
          </cell>
          <cell r="I28">
            <v>0.74522704788777983</v>
          </cell>
          <cell r="J28">
            <v>0.84058475920238274</v>
          </cell>
          <cell r="K28">
            <v>0.31529750149636643</v>
          </cell>
          <cell r="L28">
            <v>1.1896480266295617</v>
          </cell>
          <cell r="M28">
            <v>0</v>
          </cell>
        </row>
        <row r="29">
          <cell r="A29" t="str">
            <v>CADMIUM</v>
          </cell>
          <cell r="B29">
            <v>0</v>
          </cell>
          <cell r="C29">
            <v>112</v>
          </cell>
          <cell r="D29">
            <v>1202.6755886059098</v>
          </cell>
          <cell r="E29">
            <v>12.535663410560174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CARBON TETRACHLORIDE</v>
          </cell>
          <cell r="B30">
            <v>2.76E-2</v>
          </cell>
          <cell r="C30">
            <v>154</v>
          </cell>
          <cell r="D30">
            <v>1025.6451881367416</v>
          </cell>
          <cell r="E30">
            <v>10.690449676496975</v>
          </cell>
          <cell r="F30">
            <v>10.594322890389959</v>
          </cell>
          <cell r="G30">
            <v>14.310792536511064</v>
          </cell>
          <cell r="H30">
            <v>0.37937386655214944</v>
          </cell>
          <cell r="I30">
            <v>0.63228977758691574</v>
          </cell>
          <cell r="J30">
            <v>0.71319626943956649</v>
          </cell>
          <cell r="K30">
            <v>0.26751496427819982</v>
          </cell>
          <cell r="L30">
            <v>28.042771473995668</v>
          </cell>
          <cell r="M30">
            <v>0.62301810710425576</v>
          </cell>
        </row>
        <row r="31">
          <cell r="A31" t="str">
            <v>CHLORDANE</v>
          </cell>
          <cell r="B31">
            <v>7.0300000000000001E-5</v>
          </cell>
          <cell r="C31">
            <v>410</v>
          </cell>
          <cell r="D31">
            <v>628.58726619262029</v>
          </cell>
          <cell r="E31">
            <v>6.5518569328315381</v>
          </cell>
          <cell r="F31">
            <v>1.4361006323688745</v>
          </cell>
          <cell r="G31">
            <v>1.9398821825626682</v>
          </cell>
          <cell r="H31">
            <v>6.2616447406012354E-2</v>
          </cell>
          <cell r="I31">
            <v>0.10436074567668725</v>
          </cell>
          <cell r="J31">
            <v>0.11771453079092913</v>
          </cell>
          <cell r="K31">
            <v>4.4153902437411491E-2</v>
          </cell>
          <cell r="L31">
            <v>1.1893179122350812</v>
          </cell>
          <cell r="M31">
            <v>0.22648054753880656</v>
          </cell>
        </row>
        <row r="32">
          <cell r="A32" t="str">
            <v>CHLOROANILINE, p-</v>
          </cell>
          <cell r="B32">
            <v>1.1599999999999999E-6</v>
          </cell>
          <cell r="C32">
            <v>128</v>
          </cell>
          <cell r="D32">
            <v>1125</v>
          </cell>
          <cell r="E32">
            <v>11.726039399558575</v>
          </cell>
          <cell r="F32">
            <v>5.4065719811814211E-2</v>
          </cell>
          <cell r="G32">
            <v>7.3031878258670829E-2</v>
          </cell>
          <cell r="H32">
            <v>2.4314352031786779E-3</v>
          </cell>
          <cell r="I32">
            <v>4.0523920052977962E-3</v>
          </cell>
          <cell r="J32">
            <v>4.5709277026668785E-3</v>
          </cell>
          <cell r="K32">
            <v>1.7145232154089089E-3</v>
          </cell>
          <cell r="L32">
            <v>87.509587991650491</v>
          </cell>
          <cell r="M32">
            <v>0</v>
          </cell>
        </row>
        <row r="33">
          <cell r="A33" t="str">
            <v>CHLOROBENZENE</v>
          </cell>
          <cell r="B33">
            <v>3.1099999999999999E-3</v>
          </cell>
          <cell r="C33">
            <v>113</v>
          </cell>
          <cell r="D33">
            <v>1197.3421894279306</v>
          </cell>
          <cell r="E33">
            <v>12.480072611542791</v>
          </cell>
          <cell r="F33">
            <v>11.550029651909618</v>
          </cell>
          <cell r="G33">
            <v>15.60175953188695</v>
          </cell>
          <cell r="H33">
            <v>0.40551432026931933</v>
          </cell>
          <cell r="I33">
            <v>0.67585720044886555</v>
          </cell>
          <cell r="J33">
            <v>0.76233848959821437</v>
          </cell>
          <cell r="K33">
            <v>0.28594786954370627</v>
          </cell>
          <cell r="L33">
            <v>13.11753261372181</v>
          </cell>
          <cell r="M33">
            <v>0</v>
          </cell>
        </row>
        <row r="34">
          <cell r="A34" t="str">
            <v>CHLOROFORM</v>
          </cell>
          <cell r="B34">
            <v>3.6700000000000001E-3</v>
          </cell>
          <cell r="C34">
            <v>119</v>
          </cell>
          <cell r="D34">
            <v>1166.7667023938959</v>
          </cell>
          <cell r="E34">
            <v>12.161379842101205</v>
          </cell>
          <cell r="F34">
            <v>11.38454296188538</v>
          </cell>
          <cell r="G34">
            <v>15.378220405036378</v>
          </cell>
          <cell r="H34">
            <v>0.40106808204536792</v>
          </cell>
          <cell r="I34">
            <v>0.66844680340894647</v>
          </cell>
          <cell r="J34">
            <v>0.75397987348377027</v>
          </cell>
          <cell r="K34">
            <v>0.28281261072774555</v>
          </cell>
          <cell r="L34">
            <v>175.07098616584142</v>
          </cell>
          <cell r="M34">
            <v>0.15373522686164909</v>
          </cell>
        </row>
        <row r="35">
          <cell r="A35" t="str">
            <v>CHLOROPHENOL, 2-</v>
          </cell>
          <cell r="B35">
            <v>1.1199999999999999E-5</v>
          </cell>
          <cell r="C35">
            <v>129</v>
          </cell>
          <cell r="D35">
            <v>1120.6310514564425</v>
          </cell>
          <cell r="E35">
            <v>11.680501210441776</v>
          </cell>
          <cell r="F35">
            <v>0.50003195036298287</v>
          </cell>
          <cell r="G35">
            <v>0.67544227010134583</v>
          </cell>
          <cell r="H35">
            <v>2.2263177038372439E-2</v>
          </cell>
          <cell r="I35">
            <v>3.7105295063954068E-2</v>
          </cell>
          <cell r="J35">
            <v>4.1853211856534719E-2</v>
          </cell>
          <cell r="K35">
            <v>1.5698848906664887E-2</v>
          </cell>
          <cell r="L35">
            <v>86.014904001636779</v>
          </cell>
          <cell r="M35">
            <v>0</v>
          </cell>
        </row>
        <row r="36">
          <cell r="A36" t="str">
            <v>CHROMIUM (TOTAL)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CHROMIUM(III)</v>
          </cell>
          <cell r="B37">
            <v>0</v>
          </cell>
          <cell r="C37">
            <v>52</v>
          </cell>
          <cell r="D37">
            <v>1765.0452162436563</v>
          </cell>
          <cell r="E37">
            <v>18.397324220155998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CHROMIUM(VI)</v>
          </cell>
          <cell r="B38">
            <v>0</v>
          </cell>
          <cell r="C38">
            <v>52</v>
          </cell>
          <cell r="D38">
            <v>1765.0452162436563</v>
          </cell>
          <cell r="E38">
            <v>18.397324220155998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CHRYSENE</v>
          </cell>
          <cell r="B39">
            <v>5.2299999999999999E-6</v>
          </cell>
          <cell r="C39">
            <v>228</v>
          </cell>
          <cell r="D39">
            <v>842.92723042352452</v>
          </cell>
          <cell r="E39">
            <v>8.7859537021395884</v>
          </cell>
          <cell r="F39">
            <v>0.17973545067839572</v>
          </cell>
          <cell r="G39">
            <v>0.24278632742523115</v>
          </cell>
          <cell r="H39">
            <v>8.0602184086838724E-3</v>
          </cell>
          <cell r="I39">
            <v>1.3433697347806453E-2</v>
          </cell>
          <cell r="J39">
            <v>1.5152645468665288E-2</v>
          </cell>
          <cell r="K39">
            <v>5.6836520113257606E-3</v>
          </cell>
          <cell r="L39">
            <v>659.95076705776353</v>
          </cell>
          <cell r="M39">
            <v>8.4356335299754601</v>
          </cell>
        </row>
        <row r="40">
          <cell r="A40" t="str">
            <v>CYANIDE</v>
          </cell>
          <cell r="B40">
            <v>2.4199999999999999E-2</v>
          </cell>
          <cell r="C40">
            <v>27</v>
          </cell>
          <cell r="D40">
            <v>2449.4897427831779</v>
          </cell>
          <cell r="E40">
            <v>25.531389540169016</v>
          </cell>
          <cell r="F40">
            <v>25.269891576120887</v>
          </cell>
          <cell r="G40">
            <v>34.134524641874826</v>
          </cell>
          <cell r="H40">
            <v>0.67948220708998863</v>
          </cell>
          <cell r="I40">
            <v>1.1324703451499811</v>
          </cell>
          <cell r="J40">
            <v>1.2773789076494764</v>
          </cell>
          <cell r="K40">
            <v>0.47913595105888518</v>
          </cell>
          <cell r="L40">
            <v>0.12525649127432231</v>
          </cell>
          <cell r="M40">
            <v>0</v>
          </cell>
        </row>
        <row r="41">
          <cell r="A41" t="str">
            <v>DIBENZO(a,h)ANTHRACENE</v>
          </cell>
          <cell r="B41">
            <v>1.23E-7</v>
          </cell>
          <cell r="C41">
            <v>278</v>
          </cell>
          <cell r="D41">
            <v>763.37003671197374</v>
          </cell>
          <cell r="E41">
            <v>7.9567174461574037</v>
          </cell>
          <cell r="F41">
            <v>3.906119193058439E-3</v>
          </cell>
          <cell r="G41">
            <v>5.2763788656516736E-3</v>
          </cell>
          <cell r="H41">
            <v>1.7586382966516823E-4</v>
          </cell>
          <cell r="I41">
            <v>2.9310638277528039E-4</v>
          </cell>
          <cell r="J41">
            <v>3.306116691338098E-4</v>
          </cell>
          <cell r="K41">
            <v>1.240101394918773E-4</v>
          </cell>
          <cell r="L41">
            <v>30246.966255606247</v>
          </cell>
          <cell r="M41">
            <v>3.8662326867709456</v>
          </cell>
        </row>
        <row r="42">
          <cell r="A42" t="str">
            <v>DIBROMOCHLOROMETHANE</v>
          </cell>
          <cell r="B42">
            <v>7.8299999999999995E-4</v>
          </cell>
          <cell r="C42">
            <v>208</v>
          </cell>
          <cell r="D42">
            <v>882.52260812182817</v>
          </cell>
          <cell r="E42">
            <v>9.1986621100779988</v>
          </cell>
          <cell r="F42">
            <v>6.9695835838680757</v>
          </cell>
          <cell r="G42">
            <v>9.4145011216415764</v>
          </cell>
          <cell r="H42">
            <v>0.26934705839224193</v>
          </cell>
          <cell r="I42">
            <v>0.44891176398706989</v>
          </cell>
          <cell r="J42">
            <v>0.50635358459374002</v>
          </cell>
          <cell r="K42">
            <v>0.18992971065479042</v>
          </cell>
          <cell r="L42">
            <v>27.648663751896901</v>
          </cell>
          <cell r="M42">
            <v>0.21937940369107672</v>
          </cell>
        </row>
        <row r="43">
          <cell r="A43" t="str">
            <v>DICHLOROBENZENE, 1,2-  (o-DCB)</v>
          </cell>
          <cell r="B43">
            <v>1.92E-3</v>
          </cell>
          <cell r="C43">
            <v>147</v>
          </cell>
          <cell r="D43">
            <v>1049.7813183356477</v>
          </cell>
          <cell r="E43">
            <v>10.942024088643866</v>
          </cell>
          <cell r="F43">
            <v>9.6795197456246314</v>
          </cell>
          <cell r="G43">
            <v>13.075078073970021</v>
          </cell>
          <cell r="H43">
            <v>0.35327617854100213</v>
          </cell>
          <cell r="I43">
            <v>0.58879363090167025</v>
          </cell>
          <cell r="J43">
            <v>0.66413444580973724</v>
          </cell>
          <cell r="K43">
            <v>0.24911221519193411</v>
          </cell>
          <cell r="L43">
            <v>240.91507526751172</v>
          </cell>
          <cell r="M43">
            <v>0</v>
          </cell>
        </row>
        <row r="44">
          <cell r="A44" t="str">
            <v>DICHLOROBENZENE, 1,3-  (m-DCB)</v>
          </cell>
          <cell r="B44">
            <v>2.63E-3</v>
          </cell>
          <cell r="C44">
            <v>147</v>
          </cell>
          <cell r="D44">
            <v>1049.7813183356477</v>
          </cell>
          <cell r="E44">
            <v>10.942024088643866</v>
          </cell>
          <cell r="F44">
            <v>9.9907160496254406</v>
          </cell>
          <cell r="G44">
            <v>13.495441488485573</v>
          </cell>
          <cell r="H44">
            <v>0.36227495317441172</v>
          </cell>
          <cell r="I44">
            <v>0.60379158862401949</v>
          </cell>
          <cell r="J44">
            <v>0.68105151117431439</v>
          </cell>
          <cell r="K44">
            <v>0.25545768884430337</v>
          </cell>
          <cell r="L44">
            <v>234.93083470898901</v>
          </cell>
          <cell r="M44">
            <v>0</v>
          </cell>
        </row>
        <row r="45">
          <cell r="A45" t="str">
            <v>DICHLOROBENZENE, 1,4-  (p-DCB)</v>
          </cell>
          <cell r="B45">
            <v>2.4099999999999998E-3</v>
          </cell>
          <cell r="C45">
            <v>147</v>
          </cell>
          <cell r="D45">
            <v>1049.7813183356477</v>
          </cell>
          <cell r="E45">
            <v>10.942024088643866</v>
          </cell>
          <cell r="F45">
            <v>9.912049050978105</v>
          </cell>
          <cell r="G45">
            <v>13.389178246487049</v>
          </cell>
          <cell r="H45">
            <v>0.36001205679596637</v>
          </cell>
          <cell r="I45">
            <v>0.60002009465994399</v>
          </cell>
          <cell r="J45">
            <v>0.67679742464509984</v>
          </cell>
          <cell r="K45">
            <v>0.25386201055115493</v>
          </cell>
          <cell r="L45">
            <v>236.40751896167615</v>
          </cell>
          <cell r="M45">
            <v>0.57445906544550474</v>
          </cell>
        </row>
        <row r="46">
          <cell r="A46" t="str">
            <v>DICHLOROBENZIDINE, 3,3'-</v>
          </cell>
          <cell r="B46">
            <v>2.84E-11</v>
          </cell>
          <cell r="C46">
            <v>253</v>
          </cell>
          <cell r="D46">
            <v>800.19760405389684</v>
          </cell>
          <cell r="E46">
            <v>8.3405765622829904</v>
          </cell>
          <cell r="F46">
            <v>9.4587569207934299E-7</v>
          </cell>
          <cell r="G46">
            <v>1.2776872042435978E-6</v>
          </cell>
          <cell r="H46">
            <v>4.2589572535334241E-8</v>
          </cell>
          <cell r="I46">
            <v>7.0982620892223736E-8</v>
          </cell>
          <cell r="J46">
            <v>8.0065410212041663E-8</v>
          </cell>
          <cell r="K46">
            <v>3.0031978952476393E-8</v>
          </cell>
          <cell r="L46">
            <v>0</v>
          </cell>
          <cell r="M46">
            <v>258983.19221938695</v>
          </cell>
        </row>
        <row r="47">
          <cell r="A47" t="str">
            <v>DICHLORODIPHENYL DICHLOROETHANE, P,P'- (DDD)</v>
          </cell>
          <cell r="B47">
            <v>6.6000000000000003E-6</v>
          </cell>
          <cell r="C47">
            <v>320</v>
          </cell>
          <cell r="D47">
            <v>711.51247353788528</v>
          </cell>
          <cell r="E47">
            <v>7.416198487095663</v>
          </cell>
          <cell r="F47">
            <v>0.1904352597993238</v>
          </cell>
          <cell r="G47">
            <v>0.25723961057452682</v>
          </cell>
          <cell r="H47">
            <v>8.5379961928288006E-3</v>
          </cell>
          <cell r="I47">
            <v>1.4229993654714668E-2</v>
          </cell>
          <cell r="J47">
            <v>1.605083420361977E-2</v>
          </cell>
          <cell r="K47">
            <v>6.020556363805398E-3</v>
          </cell>
          <cell r="L47">
            <v>22.428740801447763</v>
          </cell>
          <cell r="M47">
            <v>2.4222567570342757</v>
          </cell>
        </row>
        <row r="48">
          <cell r="A48" t="str">
            <v>DICHLORODIPHENYLDICHLOROETHYLENE,P,P'- (DDE)</v>
          </cell>
          <cell r="B48">
            <v>4.1600000000000002E-5</v>
          </cell>
          <cell r="C48">
            <v>318</v>
          </cell>
          <cell r="D48">
            <v>713.74642714632978</v>
          </cell>
          <cell r="E48">
            <v>7.4394833120106894</v>
          </cell>
          <cell r="F48">
            <v>1.0597753842621211</v>
          </cell>
          <cell r="G48">
            <v>1.4315427060688977</v>
          </cell>
          <cell r="H48">
            <v>4.6597477291572043E-2</v>
          </cell>
          <cell r="I48">
            <v>7.7662462152620071E-2</v>
          </cell>
          <cell r="J48">
            <v>8.7599990140796391E-2</v>
          </cell>
          <cell r="K48">
            <v>3.2858147521860441E-2</v>
          </cell>
          <cell r="L48">
            <v>4.1095895036219146</v>
          </cell>
          <cell r="M48">
            <v>0.31328965335645198</v>
          </cell>
        </row>
        <row r="49">
          <cell r="A49" t="str">
            <v>DICHLORODIPHENYLTRICHLOROETHANE, P,P'- (DDT)</v>
          </cell>
          <cell r="B49">
            <v>8.32E-6</v>
          </cell>
          <cell r="C49">
            <v>354</v>
          </cell>
          <cell r="D49">
            <v>676.48142520254601</v>
          </cell>
          <cell r="E49">
            <v>7.0510647511063027</v>
          </cell>
          <cell r="F49">
            <v>0.2267271506703219</v>
          </cell>
          <cell r="G49">
            <v>0.30626263228020534</v>
          </cell>
          <cell r="H49">
            <v>1.0156821948199113E-2</v>
          </cell>
          <cell r="I49">
            <v>1.6928036580331856E-2</v>
          </cell>
          <cell r="J49">
            <v>1.9094113120260936E-2</v>
          </cell>
          <cell r="K49">
            <v>7.1620691360379301E-3</v>
          </cell>
          <cell r="L49">
            <v>18.853978591862472</v>
          </cell>
          <cell r="M49">
            <v>1.4394273714339729</v>
          </cell>
        </row>
        <row r="50">
          <cell r="A50" t="str">
            <v>DICHLOROETHANE, 1,1-</v>
          </cell>
          <cell r="B50">
            <v>5.62E-3</v>
          </cell>
          <cell r="C50">
            <v>99</v>
          </cell>
          <cell r="D50">
            <v>1279.2042981336626</v>
          </cell>
          <cell r="E50">
            <v>13.333333333333332</v>
          </cell>
          <cell r="F50">
            <v>12.764546701773634</v>
          </cell>
          <cell r="G50">
            <v>17.242327004908308</v>
          </cell>
          <cell r="H50">
            <v>0.43715119172983485</v>
          </cell>
          <cell r="I50">
            <v>0.72858531954972472</v>
          </cell>
          <cell r="J50">
            <v>0.82181358973476293</v>
          </cell>
          <cell r="K50">
            <v>0.30825656628012316</v>
          </cell>
          <cell r="L50">
            <v>194.69135336596148</v>
          </cell>
          <cell r="M50">
            <v>0</v>
          </cell>
        </row>
        <row r="51">
          <cell r="A51" t="str">
            <v>DICHLOROETHANE, 1,2-</v>
          </cell>
          <cell r="B51">
            <v>1.1800000000000001E-3</v>
          </cell>
          <cell r="C51">
            <v>99</v>
          </cell>
          <cell r="D51">
            <v>1279.2042981336626</v>
          </cell>
          <cell r="E51">
            <v>13.333333333333332</v>
          </cell>
          <cell r="F51">
            <v>10.999050447157847</v>
          </cell>
          <cell r="G51">
            <v>14.857497801079516</v>
          </cell>
          <cell r="H51">
            <v>0.39058142171424637</v>
          </cell>
          <cell r="I51">
            <v>0.65096903619041058</v>
          </cell>
          <cell r="J51">
            <v>0.73426568733012887</v>
          </cell>
          <cell r="K51">
            <v>0.27541795650611117</v>
          </cell>
          <cell r="L51">
            <v>1.9066667885442867</v>
          </cell>
          <cell r="M51">
            <v>0.13964789714313725</v>
          </cell>
        </row>
        <row r="52">
          <cell r="A52" t="str">
            <v>DICHLOROETHYLENE, 1,1-</v>
          </cell>
          <cell r="B52">
            <v>2.6100000000000002E-2</v>
          </cell>
          <cell r="C52">
            <v>97</v>
          </cell>
          <cell r="D52">
            <v>1292.3246855119287</v>
          </cell>
          <cell r="E52">
            <v>13.470089048297794</v>
          </cell>
          <cell r="F52">
            <v>13.342073383162379</v>
          </cell>
          <cell r="G52">
            <v>18.022449019987825</v>
          </cell>
          <cell r="H52">
            <v>0.45159888640262946</v>
          </cell>
          <cell r="I52">
            <v>0.75266481067104907</v>
          </cell>
          <cell r="J52">
            <v>0.84897424272408162</v>
          </cell>
          <cell r="K52">
            <v>0.31844433846227399</v>
          </cell>
          <cell r="L52">
            <v>47.115681474214156</v>
          </cell>
          <cell r="M52">
            <v>0</v>
          </cell>
        </row>
        <row r="53">
          <cell r="A53" t="str">
            <v>DICHLOROETHYLENE, CIS-1,2-</v>
          </cell>
          <cell r="B53">
            <v>4.0800000000000003E-3</v>
          </cell>
          <cell r="C53">
            <v>97</v>
          </cell>
          <cell r="D53">
            <v>1292.3246855119287</v>
          </cell>
          <cell r="E53">
            <v>13.470089048297794</v>
          </cell>
          <cell r="F53">
            <v>12.69112019404124</v>
          </cell>
          <cell r="G53">
            <v>17.143142608726464</v>
          </cell>
          <cell r="H53">
            <v>0.43528725155832859</v>
          </cell>
          <cell r="I53">
            <v>0.72547875259721428</v>
          </cell>
          <cell r="J53">
            <v>0.81830951290190579</v>
          </cell>
          <cell r="K53">
            <v>0.30694221141185324</v>
          </cell>
          <cell r="L53">
            <v>1.4664377977771954</v>
          </cell>
          <cell r="M53">
            <v>0</v>
          </cell>
        </row>
        <row r="54">
          <cell r="A54" t="str">
            <v>DICHLOROETHYLENE, TRANS-1,2-</v>
          </cell>
          <cell r="B54">
            <v>9.3799999999999994E-3</v>
          </cell>
          <cell r="C54">
            <v>97</v>
          </cell>
          <cell r="D54">
            <v>1292.3246855119287</v>
          </cell>
          <cell r="E54">
            <v>13.470089048297794</v>
          </cell>
          <cell r="F54">
            <v>13.119817191386655</v>
          </cell>
          <cell r="G54">
            <v>17.722225751038511</v>
          </cell>
          <cell r="H54">
            <v>0.4460832411834138</v>
          </cell>
          <cell r="I54">
            <v>0.74347206863902304</v>
          </cell>
          <cell r="J54">
            <v>0.83860521643967356</v>
          </cell>
          <cell r="K54">
            <v>0.31455498876299298</v>
          </cell>
          <cell r="L54">
            <v>14.309474547447248</v>
          </cell>
          <cell r="M54">
            <v>0</v>
          </cell>
        </row>
        <row r="55">
          <cell r="A55" t="str">
            <v>DICHLOROMETHANE</v>
          </cell>
          <cell r="B55">
            <v>3.2499999999999999E-3</v>
          </cell>
          <cell r="C55">
            <v>85</v>
          </cell>
          <cell r="D55">
            <v>1380.5369799252669</v>
          </cell>
          <cell r="E55">
            <v>14.389538683690029</v>
          </cell>
          <cell r="F55">
            <v>13.360086435720017</v>
          </cell>
          <cell r="G55">
            <v>18.04678101937737</v>
          </cell>
          <cell r="H55">
            <v>0.4520434959263212</v>
          </cell>
          <cell r="I55">
            <v>0.75340582654386867</v>
          </cell>
          <cell r="J55">
            <v>0.84981007745496617</v>
          </cell>
          <cell r="K55">
            <v>0.31875785426115888</v>
          </cell>
          <cell r="L55">
            <v>141.20802186693194</v>
          </cell>
          <cell r="M55">
            <v>313.71775993343783</v>
          </cell>
        </row>
        <row r="56">
          <cell r="A56" t="str">
            <v>DICHLOROPHENOL, 2,4-</v>
          </cell>
          <cell r="B56">
            <v>5.5099999999999998E-6</v>
          </cell>
          <cell r="C56">
            <v>163</v>
          </cell>
          <cell r="D56">
            <v>996.92779611908043</v>
          </cell>
          <cell r="E56">
            <v>10.391124102939941</v>
          </cell>
          <cell r="F56">
            <v>0.22370819244638271</v>
          </cell>
          <cell r="G56">
            <v>0.30218462887534614</v>
          </cell>
          <cell r="H56">
            <v>1.0022260007659711E-2</v>
          </cell>
          <cell r="I56">
            <v>1.6703766679432852E-2</v>
          </cell>
          <cell r="J56">
            <v>1.8841146106814692E-2</v>
          </cell>
          <cell r="K56">
            <v>7.0671829672995382E-3</v>
          </cell>
          <cell r="L56">
            <v>111.45818773946277</v>
          </cell>
          <cell r="M56">
            <v>0</v>
          </cell>
        </row>
        <row r="57">
          <cell r="A57" t="str">
            <v>DICHLOROPROPANE, 1,2-</v>
          </cell>
          <cell r="B57">
            <v>2.82E-3</v>
          </cell>
          <cell r="C57">
            <v>113</v>
          </cell>
          <cell r="D57">
            <v>1197.3421894279306</v>
          </cell>
          <cell r="E57">
            <v>12.480072611542791</v>
          </cell>
          <cell r="F57">
            <v>11.462187634683701</v>
          </cell>
          <cell r="G57">
            <v>15.483102691094508</v>
          </cell>
          <cell r="H57">
            <v>0.40315833769477361</v>
          </cell>
          <cell r="I57">
            <v>0.67193056282462271</v>
          </cell>
          <cell r="J57">
            <v>0.75790940754704039</v>
          </cell>
          <cell r="K57">
            <v>0.28428655164640976</v>
          </cell>
          <cell r="L57">
            <v>1.0555351233720467</v>
          </cell>
          <cell r="M57">
            <v>0.18513566203733262</v>
          </cell>
        </row>
        <row r="58">
          <cell r="A58" t="str">
            <v>DICHLOROPROPENE, 1,3-</v>
          </cell>
          <cell r="B58">
            <v>3.5500000000000002E-3</v>
          </cell>
          <cell r="C58">
            <v>111</v>
          </cell>
          <cell r="D58">
            <v>1208.0808993852438</v>
          </cell>
          <cell r="E58">
            <v>12.592003754707136</v>
          </cell>
          <cell r="F58">
            <v>11.762262268055212</v>
          </cell>
          <cell r="G58">
            <v>15.888442972684816</v>
          </cell>
          <cell r="H58">
            <v>0.41116823584953688</v>
          </cell>
          <cell r="I58">
            <v>0.68528039308256139</v>
          </cell>
          <cell r="J58">
            <v>0.77296745446652326</v>
          </cell>
          <cell r="K58">
            <v>0.28993472039935397</v>
          </cell>
          <cell r="L58">
            <v>5.1748621198555744</v>
          </cell>
          <cell r="M58">
            <v>0.86226306271857267</v>
          </cell>
        </row>
        <row r="59">
          <cell r="A59" t="str">
            <v>DIELDRIN</v>
          </cell>
          <cell r="B59">
            <v>1.0000000000000001E-5</v>
          </cell>
          <cell r="C59">
            <v>381</v>
          </cell>
          <cell r="D59">
            <v>652.07120040199652</v>
          </cell>
          <cell r="E59">
            <v>6.7966334108722375</v>
          </cell>
          <cell r="F59">
            <v>0.26098085933072929</v>
          </cell>
          <cell r="G59">
            <v>0.35253248107722829</v>
          </cell>
          <cell r="H59">
            <v>1.1682308384727835E-2</v>
          </cell>
          <cell r="I59">
            <v>1.9470513974546393E-2</v>
          </cell>
          <cell r="J59">
            <v>2.1961920661936682E-2</v>
          </cell>
          <cell r="K59">
            <v>8.2377638149669086E-3</v>
          </cell>
          <cell r="L59">
            <v>1.6392008947738996</v>
          </cell>
          <cell r="M59">
            <v>2.638960150239502E-2</v>
          </cell>
        </row>
        <row r="60">
          <cell r="A60" t="str">
            <v>DIETHYL PHTHALATE</v>
          </cell>
          <cell r="B60">
            <v>6.0999999999999998E-7</v>
          </cell>
          <cell r="C60">
            <v>222</v>
          </cell>
          <cell r="D60">
            <v>854.24219617724918</v>
          </cell>
          <cell r="E60">
            <v>8.9038912436798832</v>
          </cell>
          <cell r="F60">
            <v>2.1635791863486416E-2</v>
          </cell>
          <cell r="G60">
            <v>2.9225589207059879E-2</v>
          </cell>
          <cell r="H60">
            <v>9.7371194147433116E-4</v>
          </cell>
          <cell r="I60">
            <v>1.6228532357905519E-3</v>
          </cell>
          <cell r="J60">
            <v>1.8305101784674206E-3</v>
          </cell>
          <cell r="K60">
            <v>6.8661164673280398E-4</v>
          </cell>
          <cell r="L60">
            <v>305925.64116133744</v>
          </cell>
          <cell r="M60">
            <v>0</v>
          </cell>
        </row>
        <row r="61">
          <cell r="A61" t="str">
            <v>DIMETHYL PHTHALATE</v>
          </cell>
          <cell r="B61">
            <v>1.97E-7</v>
          </cell>
          <cell r="C61">
            <v>194</v>
          </cell>
          <cell r="D61">
            <v>913.81154862025721</v>
          </cell>
          <cell r="E61">
            <v>9.5247913092380188</v>
          </cell>
          <cell r="F61">
            <v>7.4868630460140258E-3</v>
          </cell>
          <cell r="G61">
            <v>1.0113241300014245E-2</v>
          </cell>
          <cell r="H61">
            <v>3.3705122880178795E-4</v>
          </cell>
          <cell r="I61">
            <v>5.6175204800297995E-4</v>
          </cell>
          <cell r="J61">
            <v>6.3363267790722576E-4</v>
          </cell>
          <cell r="K61">
            <v>2.3767121402506848E-4</v>
          </cell>
          <cell r="L61">
            <v>126256.11460606098</v>
          </cell>
          <cell r="M61">
            <v>0</v>
          </cell>
        </row>
        <row r="62">
          <cell r="A62" t="str">
            <v>DIMETHYLPHENOL, 2,4-</v>
          </cell>
          <cell r="B62">
            <v>9.5099999999999998E-7</v>
          </cell>
          <cell r="C62">
            <v>122</v>
          </cell>
          <cell r="D62">
            <v>1152.3319193960638</v>
          </cell>
          <cell r="E62">
            <v>12.01092398951751</v>
          </cell>
          <cell r="F62">
            <v>4.5439183322020085E-2</v>
          </cell>
          <cell r="G62">
            <v>6.1379168095752432E-2</v>
          </cell>
          <cell r="H62">
            <v>2.043880695271616E-3</v>
          </cell>
          <cell r="I62">
            <v>3.4064678254526934E-3</v>
          </cell>
          <cell r="J62">
            <v>3.8423524010631539E-3</v>
          </cell>
          <cell r="K62">
            <v>1.4412396830431882E-3</v>
          </cell>
          <cell r="L62">
            <v>3643.6012470189598</v>
          </cell>
          <cell r="M62">
            <v>0</v>
          </cell>
        </row>
        <row r="63">
          <cell r="A63" t="str">
            <v>DINITROPHENOL, 2,4-</v>
          </cell>
          <cell r="B63">
            <v>8.6000000000000002E-8</v>
          </cell>
          <cell r="C63">
            <v>184</v>
          </cell>
          <cell r="D63">
            <v>938.31486325683636</v>
          </cell>
          <cell r="E63">
            <v>9.7801929384365156</v>
          </cell>
          <cell r="F63">
            <v>3.3575033681810403E-3</v>
          </cell>
          <cell r="G63">
            <v>4.5353095841793251E-3</v>
          </cell>
          <cell r="H63">
            <v>1.5116555947458643E-4</v>
          </cell>
          <cell r="I63">
            <v>2.5194259912431072E-4</v>
          </cell>
          <cell r="J63">
            <v>2.8418065288690646E-4</v>
          </cell>
          <cell r="K63">
            <v>1.0659418797203644E-4</v>
          </cell>
          <cell r="L63">
            <v>4926.4437454760482</v>
          </cell>
          <cell r="M63">
            <v>0</v>
          </cell>
        </row>
        <row r="64">
          <cell r="A64" t="str">
            <v>DINITROTOLUENE, 2,4-</v>
          </cell>
          <cell r="B64">
            <v>5.4E-8</v>
          </cell>
          <cell r="C64">
            <v>182</v>
          </cell>
          <cell r="D64">
            <v>943.45635304972643</v>
          </cell>
          <cell r="E64">
            <v>9.8337834378888331</v>
          </cell>
          <cell r="F64">
            <v>2.1200224631734267E-3</v>
          </cell>
          <cell r="G64">
            <v>2.8637225764318141E-3</v>
          </cell>
          <cell r="H64">
            <v>9.5452863299927415E-5</v>
          </cell>
          <cell r="I64">
            <v>1.5908810549987903E-4</v>
          </cell>
          <cell r="J64">
            <v>1.7944469035659105E-4</v>
          </cell>
          <cell r="K64">
            <v>6.7308456294054935E-5</v>
          </cell>
          <cell r="L64">
            <v>7801.8468934239927</v>
          </cell>
          <cell r="M64">
            <v>76.469720253917444</v>
          </cell>
        </row>
        <row r="65">
          <cell r="A65" t="str">
            <v>DIOXANE, 1,4-</v>
          </cell>
          <cell r="B65">
            <v>4.7999999999999998E-6</v>
          </cell>
          <cell r="C65">
            <v>88</v>
          </cell>
          <cell r="D65">
            <v>1356.8010505999364</v>
          </cell>
          <cell r="E65">
            <v>14.142135623730951</v>
          </cell>
          <cell r="F65">
            <v>0.26596865373634754</v>
          </cell>
          <cell r="G65">
            <v>0.35926998489810208</v>
          </cell>
          <cell r="H65">
            <v>1.1904243269792669E-2</v>
          </cell>
          <cell r="I65">
            <v>1.9840405449654448E-2</v>
          </cell>
          <cell r="J65">
            <v>2.2379142684964409E-2</v>
          </cell>
          <cell r="K65">
            <v>8.3942608963019621E-3</v>
          </cell>
          <cell r="L65">
            <v>1072.4271406573844</v>
          </cell>
          <cell r="M65">
            <v>29.055856380618323</v>
          </cell>
        </row>
        <row r="66">
          <cell r="A66" t="str">
            <v>ENDOSULFAN</v>
          </cell>
          <cell r="B66">
            <v>6.4999999999999994E-5</v>
          </cell>
          <cell r="C66">
            <v>407</v>
          </cell>
          <cell r="D66">
            <v>630.89967350950337</v>
          </cell>
          <cell r="E66">
            <v>6.5759594922142917</v>
          </cell>
          <cell r="F66">
            <v>1.3551092086791812</v>
          </cell>
          <cell r="G66">
            <v>1.830479111346929</v>
          </cell>
          <cell r="H66">
            <v>5.9191785406998765E-2</v>
          </cell>
          <cell r="I66">
            <v>9.865297567833127E-2</v>
          </cell>
          <cell r="J66">
            <v>0.11127640635187476</v>
          </cell>
          <cell r="K66">
            <v>4.1739006702348806E-2</v>
          </cell>
          <cell r="L66">
            <v>37.743850090906889</v>
          </cell>
          <cell r="M66">
            <v>0</v>
          </cell>
        </row>
        <row r="67">
          <cell r="A67" t="str">
            <v>ENDRIN</v>
          </cell>
          <cell r="B67">
            <v>6.3600000000000001E-6</v>
          </cell>
          <cell r="C67">
            <v>381</v>
          </cell>
          <cell r="D67">
            <v>652.07120040199652</v>
          </cell>
          <cell r="E67">
            <v>6.7966334108722375</v>
          </cell>
          <cell r="F67">
            <v>0.16833668039322178</v>
          </cell>
          <cell r="G67">
            <v>0.22738888877717547</v>
          </cell>
          <cell r="H67">
            <v>7.5509766719020766E-3</v>
          </cell>
          <cell r="I67">
            <v>1.2584961119836794E-2</v>
          </cell>
          <cell r="J67">
            <v>1.4195306708838566E-2</v>
          </cell>
          <cell r="K67">
            <v>5.3245608955822246E-3</v>
          </cell>
          <cell r="L67">
            <v>15.498080070578485</v>
          </cell>
          <cell r="M67">
            <v>0</v>
          </cell>
        </row>
        <row r="68">
          <cell r="A68" t="str">
            <v>ETHYLBENZENE</v>
          </cell>
          <cell r="B68">
            <v>7.8799999999999999E-3</v>
          </cell>
          <cell r="C68">
            <v>106</v>
          </cell>
          <cell r="D68">
            <v>1236.2450755382013</v>
          </cell>
          <cell r="E68">
            <v>12.885563078463299</v>
          </cell>
          <cell r="F68">
            <v>12.488672881553894</v>
          </cell>
          <cell r="G68">
            <v>16.869677138723787</v>
          </cell>
          <cell r="H68">
            <v>0.43011607046877476</v>
          </cell>
          <cell r="I68">
            <v>0.71686011744795797</v>
          </cell>
          <cell r="J68">
            <v>0.80858805502926878</v>
          </cell>
          <cell r="K68">
            <v>0.30329576012352255</v>
          </cell>
          <cell r="L68">
            <v>247.34473723181642</v>
          </cell>
          <cell r="M68">
            <v>0</v>
          </cell>
        </row>
        <row r="69">
          <cell r="A69" t="str">
            <v>ETHYLENE DIBROMIDE</v>
          </cell>
          <cell r="B69">
            <v>6.4999999999999997E-4</v>
          </cell>
          <cell r="C69">
            <v>188</v>
          </cell>
          <cell r="D69">
            <v>928.27912163291398</v>
          </cell>
          <cell r="E69">
            <v>9.6755889369379346</v>
          </cell>
          <cell r="F69">
            <v>6.9846153419714883</v>
          </cell>
          <cell r="G69">
            <v>9.4348059937794719</v>
          </cell>
          <cell r="H69">
            <v>0.26984141822670005</v>
          </cell>
          <cell r="I69">
            <v>0.44973569704450006</v>
          </cell>
          <cell r="J69">
            <v>0.50728294642063798</v>
          </cell>
          <cell r="K69">
            <v>0.19027830781741928</v>
          </cell>
          <cell r="L69">
            <v>3.5483156149851007</v>
          </cell>
          <cell r="M69">
            <v>1.7518199376314714E-2</v>
          </cell>
        </row>
        <row r="70">
          <cell r="A70" t="str">
            <v>FLUORANTHENE</v>
          </cell>
          <cell r="B70">
            <v>8.8599999999999999E-6</v>
          </cell>
          <cell r="C70">
            <v>202</v>
          </cell>
          <cell r="D70">
            <v>895.53347118899023</v>
          </cell>
          <cell r="E70">
            <v>9.3342762371427135</v>
          </cell>
          <cell r="F70">
            <v>0.31895869855790099</v>
          </cell>
          <cell r="G70">
            <v>0.43084884329117124</v>
          </cell>
          <cell r="H70">
            <v>1.4258991857428183E-2</v>
          </cell>
          <cell r="I70">
            <v>2.376498642904697E-2</v>
          </cell>
          <cell r="J70">
            <v>2.6805904927267893E-2</v>
          </cell>
          <cell r="K70">
            <v>1.0054708649412717E-2</v>
          </cell>
          <cell r="L70">
            <v>373.05213262275117</v>
          </cell>
          <cell r="M70">
            <v>0</v>
          </cell>
        </row>
        <row r="71">
          <cell r="A71" t="str">
            <v>FLUORENE</v>
          </cell>
          <cell r="B71">
            <v>9.6199999999999994E-5</v>
          </cell>
          <cell r="C71">
            <v>166</v>
          </cell>
          <cell r="D71">
            <v>987.8783399072131</v>
          </cell>
          <cell r="E71">
            <v>10.296800298419999</v>
          </cell>
          <cell r="F71">
            <v>2.8576931164155948</v>
          </cell>
          <cell r="G71">
            <v>3.8601667841496221</v>
          </cell>
          <cell r="H71">
            <v>0.12073788254166162</v>
          </cell>
          <cell r="I71">
            <v>0.20122980423610271</v>
          </cell>
          <cell r="J71">
            <v>0.22697875367993703</v>
          </cell>
          <cell r="K71">
            <v>8.5138153106595685E-2</v>
          </cell>
          <cell r="L71">
            <v>44.056986999325112</v>
          </cell>
          <cell r="M71">
            <v>0</v>
          </cell>
        </row>
        <row r="72">
          <cell r="A72" t="str">
            <v>HEPTACHLOR</v>
          </cell>
          <cell r="B72">
            <v>2.9399999999999999E-4</v>
          </cell>
          <cell r="C72">
            <v>374</v>
          </cell>
          <cell r="D72">
            <v>658.14518171441762</v>
          </cell>
          <cell r="E72">
            <v>6.8599434057003537</v>
          </cell>
          <cell r="F72">
            <v>3.7044914749233917</v>
          </cell>
          <cell r="G72">
            <v>5.0040205022438364</v>
          </cell>
          <cell r="H72">
            <v>0.15363171023058975</v>
          </cell>
          <cell r="I72">
            <v>0.25605285038431624</v>
          </cell>
          <cell r="J72">
            <v>0.28881684339481367</v>
          </cell>
          <cell r="K72">
            <v>0.10833319081214428</v>
          </cell>
          <cell r="L72">
            <v>0.69248038877912421</v>
          </cell>
          <cell r="M72">
            <v>7.100601057386538E-3</v>
          </cell>
        </row>
        <row r="73">
          <cell r="A73" t="str">
            <v>HEPTACHLOR EPOXIDE</v>
          </cell>
          <cell r="B73">
            <v>2.0999999999999999E-5</v>
          </cell>
          <cell r="C73">
            <v>389</v>
          </cell>
          <cell r="D73">
            <v>645.33126544386721</v>
          </cell>
          <cell r="E73">
            <v>6.7263820838771373</v>
          </cell>
          <cell r="F73">
            <v>0.52041351556639415</v>
          </cell>
          <cell r="G73">
            <v>0.70297365216446661</v>
          </cell>
          <cell r="H73">
            <v>2.3160046975283732E-2</v>
          </cell>
          <cell r="I73">
            <v>3.8600078292139552E-2</v>
          </cell>
          <cell r="J73">
            <v>4.3539264454176434E-2</v>
          </cell>
          <cell r="K73">
            <v>1.6331275518744227E-2</v>
          </cell>
          <cell r="L73">
            <v>0.21130352373505715</v>
          </cell>
          <cell r="M73">
            <v>2.3550847830222581E-2</v>
          </cell>
        </row>
        <row r="74">
          <cell r="A74" t="str">
            <v>HEXACHLOROBENZENE</v>
          </cell>
          <cell r="B74">
            <v>1.6999999999999999E-3</v>
          </cell>
          <cell r="C74">
            <v>285</v>
          </cell>
          <cell r="D74">
            <v>753.93703492505188</v>
          </cell>
          <cell r="E74">
            <v>7.8583958900600246</v>
          </cell>
          <cell r="F74">
            <v>6.8494111167611624</v>
          </cell>
          <cell r="G74">
            <v>9.2521723665941238</v>
          </cell>
          <cell r="H74">
            <v>0.26538281012697329</v>
          </cell>
          <cell r="I74">
            <v>0.4423046835449555</v>
          </cell>
          <cell r="J74">
            <v>0.49890107580704623</v>
          </cell>
          <cell r="K74">
            <v>0.18713432640043645</v>
          </cell>
          <cell r="L74">
            <v>1.6035243033017756E-2</v>
          </cell>
          <cell r="M74">
            <v>1.1616858784242753E-2</v>
          </cell>
        </row>
        <row r="75">
          <cell r="A75" t="str">
            <v>HEXACHLOROBUTADIENE</v>
          </cell>
          <cell r="B75">
            <v>1.03E-2</v>
          </cell>
          <cell r="C75">
            <v>261</v>
          </cell>
          <cell r="D75">
            <v>787.83859715833523</v>
          </cell>
          <cell r="E75">
            <v>8.2117568273525308</v>
          </cell>
          <cell r="F75">
            <v>8.0168413333488786</v>
          </cell>
          <cell r="G75">
            <v>10.829135028889008</v>
          </cell>
          <cell r="H75">
            <v>0.30300090568680182</v>
          </cell>
          <cell r="I75">
            <v>0.50500150947800304</v>
          </cell>
          <cell r="J75">
            <v>0.56962045787867044</v>
          </cell>
          <cell r="K75">
            <v>0.21366067514807244</v>
          </cell>
          <cell r="L75">
            <v>1.4044439397055515</v>
          </cell>
          <cell r="M75">
            <v>0.21274174774110521</v>
          </cell>
        </row>
        <row r="76">
          <cell r="A76" t="str">
            <v>HEXACHLOROCYCLOHEXANE, GAMMA (gamma-HCH)</v>
          </cell>
          <cell r="B76">
            <v>5.1399999999999999E-6</v>
          </cell>
          <cell r="C76">
            <v>291</v>
          </cell>
          <cell r="D76">
            <v>746.12400506071049</v>
          </cell>
          <cell r="E76">
            <v>7.776959538042961</v>
          </cell>
          <cell r="F76">
            <v>0.15641162131732519</v>
          </cell>
          <cell r="G76">
            <v>0.21128054016571338</v>
          </cell>
          <cell r="H76">
            <v>7.0179430849655056E-3</v>
          </cell>
          <cell r="I76">
            <v>1.1696571808275843E-2</v>
          </cell>
          <cell r="J76">
            <v>1.3193240938878909E-2</v>
          </cell>
          <cell r="K76">
            <v>4.9486929891701314E-3</v>
          </cell>
          <cell r="L76">
            <v>16.675205206909112</v>
          </cell>
          <cell r="M76">
            <v>0.54404419473982712</v>
          </cell>
        </row>
        <row r="77">
          <cell r="A77" t="str">
            <v>HEXACHLOROETHANE</v>
          </cell>
          <cell r="B77">
            <v>3.8899999999999998E-3</v>
          </cell>
          <cell r="C77">
            <v>237</v>
          </cell>
          <cell r="D77">
            <v>826.7673819143256</v>
          </cell>
          <cell r="E77">
            <v>8.6175172396420212</v>
          </cell>
          <cell r="F77">
            <v>8.0963016707146931</v>
          </cell>
          <cell r="G77">
            <v>10.936469911418861</v>
          </cell>
          <cell r="H77">
            <v>0.30549019377103159</v>
          </cell>
          <cell r="I77">
            <v>0.50915032295171925</v>
          </cell>
          <cell r="J77">
            <v>0.57430014494137693</v>
          </cell>
          <cell r="K77">
            <v>0.21541599324360428</v>
          </cell>
          <cell r="L77">
            <v>10.447498669206263</v>
          </cell>
          <cell r="M77">
            <v>1.1605452141024934</v>
          </cell>
        </row>
        <row r="78">
          <cell r="A78" t="str">
            <v>HMX</v>
          </cell>
          <cell r="B78">
            <v>8.67E-10</v>
          </cell>
          <cell r="C78">
            <v>296.2</v>
          </cell>
          <cell r="D78">
            <v>739.54563856414143</v>
          </cell>
          <cell r="E78">
            <v>7.70839226273318</v>
          </cell>
          <cell r="F78">
            <v>2.6687082693608895E-5</v>
          </cell>
          <cell r="G78">
            <v>3.6048863885334549E-5</v>
          </cell>
          <cell r="H78">
            <v>1.2016280742654928E-6</v>
          </cell>
          <cell r="I78">
            <v>2.0027134571091545E-6</v>
          </cell>
          <cell r="J78">
            <v>2.2589765278473535E-6</v>
          </cell>
          <cell r="K78">
            <v>8.4732639673963357E-7</v>
          </cell>
          <cell r="L78">
            <v>15936420.567550331</v>
          </cell>
          <cell r="M78">
            <v>0</v>
          </cell>
        </row>
        <row r="79">
          <cell r="A79" t="str">
            <v>INDENO(1,2,3-cd)PYRENE</v>
          </cell>
          <cell r="B79">
            <v>3.4799999999999999E-7</v>
          </cell>
          <cell r="C79">
            <v>276</v>
          </cell>
          <cell r="D79">
            <v>766.1308776828738</v>
          </cell>
          <cell r="E79">
            <v>7.9854940950469047</v>
          </cell>
          <cell r="F79">
            <v>1.1081476966172434E-2</v>
          </cell>
          <cell r="G79">
            <v>1.4968839396510267E-2</v>
          </cell>
          <cell r="H79">
            <v>4.9883685272211764E-4</v>
          </cell>
          <cell r="I79">
            <v>8.3139475453686273E-4</v>
          </cell>
          <cell r="J79">
            <v>9.3777830732967506E-4</v>
          </cell>
          <cell r="K79">
            <v>3.5175412594811177E-4</v>
          </cell>
          <cell r="L79">
            <v>10663.501087453191</v>
          </cell>
          <cell r="M79">
            <v>13.63031786769278</v>
          </cell>
        </row>
        <row r="80">
          <cell r="A80" t="str">
            <v>LEAD</v>
          </cell>
          <cell r="B80">
            <v>0</v>
          </cell>
          <cell r="C80">
            <v>207</v>
          </cell>
          <cell r="D80">
            <v>884.65173692938276</v>
          </cell>
          <cell r="E80">
            <v>9.2208543307749942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MERCURY</v>
          </cell>
          <cell r="B81">
            <v>0</v>
          </cell>
          <cell r="C81">
            <v>201</v>
          </cell>
          <cell r="D81">
            <v>897.75840249686962</v>
          </cell>
          <cell r="E81">
            <v>9.3574670213004953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METHOXYCHLOR</v>
          </cell>
          <cell r="B82">
            <v>2.03E-7</v>
          </cell>
          <cell r="C82">
            <v>346</v>
          </cell>
          <cell r="D82">
            <v>684.25732914273499</v>
          </cell>
          <cell r="E82">
            <v>7.1321141341906031</v>
          </cell>
          <cell r="F82">
            <v>5.7767306614251585E-3</v>
          </cell>
          <cell r="G82">
            <v>7.8031975134481533E-3</v>
          </cell>
          <cell r="H82">
            <v>2.6007275899686544E-4</v>
          </cell>
          <cell r="I82">
            <v>4.3345459832810906E-4</v>
          </cell>
          <cell r="J82">
            <v>4.8891855199499634E-4</v>
          </cell>
          <cell r="K82">
            <v>1.8338995109252118E-4</v>
          </cell>
          <cell r="L82">
            <v>7363.1896055293128</v>
          </cell>
          <cell r="M82">
            <v>0</v>
          </cell>
        </row>
        <row r="83">
          <cell r="A83" t="str">
            <v>METHYL ETHYL KETONE</v>
          </cell>
          <cell r="B83">
            <v>5.6900000000000001E-5</v>
          </cell>
          <cell r="C83">
            <v>72</v>
          </cell>
          <cell r="D83">
            <v>1500</v>
          </cell>
          <cell r="E83">
            <v>15.634719199411434</v>
          </cell>
          <cell r="F83">
            <v>2.8946917900770592</v>
          </cell>
          <cell r="G83">
            <v>3.9101445267928621</v>
          </cell>
          <cell r="H83">
            <v>0.122201447635924</v>
          </cell>
          <cell r="I83">
            <v>0.20366907939320666</v>
          </cell>
          <cell r="J83">
            <v>0.2297301534397474</v>
          </cell>
          <cell r="K83">
            <v>8.6170184035527911E-2</v>
          </cell>
          <cell r="L83">
            <v>4352.9331479869297</v>
          </cell>
          <cell r="M83">
            <v>0</v>
          </cell>
        </row>
        <row r="84">
          <cell r="A84" t="str">
            <v>METHYL ISOBUTYL KETONE</v>
          </cell>
          <cell r="B84">
            <v>1.3799999999999999E-4</v>
          </cell>
          <cell r="C84">
            <v>100</v>
          </cell>
          <cell r="D84">
            <v>1272.7922061357856</v>
          </cell>
          <cell r="E84">
            <v>13.266499161421599</v>
          </cell>
          <cell r="F84">
            <v>4.7133160119180451</v>
          </cell>
          <cell r="G84">
            <v>6.3667388943525101</v>
          </cell>
          <cell r="H84">
            <v>0.19121699961316152</v>
          </cell>
          <cell r="I84">
            <v>0.31869499935526918</v>
          </cell>
          <cell r="J84">
            <v>0.35947455215338991</v>
          </cell>
          <cell r="K84">
            <v>0.13483640632865737</v>
          </cell>
          <cell r="L84">
            <v>1669.1028513861993</v>
          </cell>
          <cell r="M84">
            <v>0</v>
          </cell>
        </row>
        <row r="85">
          <cell r="A85" t="str">
            <v>METHYL MERCURY</v>
          </cell>
          <cell r="B85">
            <v>0</v>
          </cell>
          <cell r="C85">
            <v>231</v>
          </cell>
          <cell r="D85">
            <v>837.43578935862377</v>
          </cell>
          <cell r="E85">
            <v>8.7287156094396945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METHYL TERT BUTYL ETHER</v>
          </cell>
          <cell r="B86">
            <v>5.8699999999999996E-4</v>
          </cell>
          <cell r="C86">
            <v>88</v>
          </cell>
          <cell r="D86">
            <v>1356.8010505999364</v>
          </cell>
          <cell r="E86">
            <v>14.142135623730951</v>
          </cell>
          <cell r="F86">
            <v>9.9130294085648636</v>
          </cell>
          <cell r="G86">
            <v>13.390502511773359</v>
          </cell>
          <cell r="H86">
            <v>0.36004030663301856</v>
          </cell>
          <cell r="I86">
            <v>0.6000671777216976</v>
          </cell>
          <cell r="J86">
            <v>0.67685053235802961</v>
          </cell>
          <cell r="K86">
            <v>0.2538819308852005</v>
          </cell>
          <cell r="L86">
            <v>886.458636458044</v>
          </cell>
          <cell r="M86">
            <v>0</v>
          </cell>
        </row>
        <row r="87">
          <cell r="A87" t="str">
            <v>METHYLNAPHTHALENE, 2-</v>
          </cell>
          <cell r="B87">
            <v>5.1800000000000001E-4</v>
          </cell>
          <cell r="C87">
            <v>142</v>
          </cell>
          <cell r="D87">
            <v>1068.103492374468</v>
          </cell>
          <cell r="E87">
            <v>11.132998786123665</v>
          </cell>
          <cell r="F87">
            <v>7.5048079468153936</v>
          </cell>
          <cell r="G87">
            <v>10.137481240132512</v>
          </cell>
          <cell r="H87">
            <v>0.28674483066567558</v>
          </cell>
          <cell r="I87">
            <v>0.47790805110945928</v>
          </cell>
          <cell r="J87">
            <v>0.53906017662850358</v>
          </cell>
          <cell r="K87">
            <v>0.20219772603114231</v>
          </cell>
          <cell r="L87">
            <v>18.55080459206609</v>
          </cell>
          <cell r="M87">
            <v>0</v>
          </cell>
        </row>
        <row r="88">
          <cell r="A88" t="str">
            <v>NAPHTHALENE</v>
          </cell>
          <cell r="B88">
            <v>4.4000000000000002E-4</v>
          </cell>
          <cell r="C88">
            <v>128</v>
          </cell>
          <cell r="D88">
            <v>1125</v>
          </cell>
          <cell r="E88">
            <v>11.726039399558575</v>
          </cell>
          <cell r="F88">
            <v>7.4728552114157134</v>
          </cell>
          <cell r="G88">
            <v>10.094319541927746</v>
          </cell>
          <cell r="H88">
            <v>0.28571791530723911</v>
          </cell>
          <cell r="I88">
            <v>0.47619652551206521</v>
          </cell>
          <cell r="J88">
            <v>0.53712964775648819</v>
          </cell>
          <cell r="K88">
            <v>0.20147359806754392</v>
          </cell>
          <cell r="L88">
            <v>1.1170487469945332</v>
          </cell>
          <cell r="M88">
            <v>0</v>
          </cell>
        </row>
        <row r="89">
          <cell r="A89" t="str">
            <v>NICKEL</v>
          </cell>
          <cell r="B89">
            <v>0</v>
          </cell>
          <cell r="C89">
            <v>59</v>
          </cell>
          <cell r="D89">
            <v>1657.034312216982</v>
          </cell>
          <cell r="E89">
            <v>17.271510783534911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PENTACHLOROPHENOL</v>
          </cell>
          <cell r="B90">
            <v>2.4500000000000001E-8</v>
          </cell>
          <cell r="C90">
            <v>266</v>
          </cell>
          <cell r="D90">
            <v>780.39897257170799</v>
          </cell>
          <cell r="E90">
            <v>8.1342125331118922</v>
          </cell>
          <cell r="F90">
            <v>7.9571732557550681E-4</v>
          </cell>
          <cell r="G90">
            <v>1.0748535495692599E-3</v>
          </cell>
          <cell r="H90">
            <v>3.5827809821031842E-5</v>
          </cell>
          <cell r="I90">
            <v>5.9713016368386405E-5</v>
          </cell>
          <cell r="J90">
            <v>6.7353770408003875E-5</v>
          </cell>
          <cell r="K90">
            <v>2.5263931202077069E-5</v>
          </cell>
          <cell r="L90">
            <v>207.85770291987001</v>
          </cell>
          <cell r="M90">
            <v>395.82121721333107</v>
          </cell>
        </row>
        <row r="91">
          <cell r="A91" t="str">
            <v>PERCHLORATE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Aliphatics          C5 to C8</v>
          </cell>
          <cell r="B93">
            <v>1.296</v>
          </cell>
          <cell r="C93">
            <v>93</v>
          </cell>
          <cell r="D93">
            <v>1319.8240351921795</v>
          </cell>
          <cell r="E93">
            <v>13.756718788575895</v>
          </cell>
          <cell r="F93">
            <v>13.75406108679935</v>
          </cell>
          <cell r="G93">
            <v>18.57896127804732</v>
          </cell>
          <cell r="H93">
            <v>0.46167817464323768</v>
          </cell>
          <cell r="I93">
            <v>0.76946362440539617</v>
          </cell>
          <cell r="J93">
            <v>0.86792259791032322</v>
          </cell>
          <cell r="K93">
            <v>0.32555173481021238</v>
          </cell>
          <cell r="L93">
            <v>46.087059026124059</v>
          </cell>
          <cell r="M93">
            <v>0</v>
          </cell>
        </row>
        <row r="94">
          <cell r="A94" t="str">
            <v>C9 to C12</v>
          </cell>
          <cell r="B94">
            <v>1.56</v>
          </cell>
          <cell r="C94">
            <v>149</v>
          </cell>
          <cell r="D94">
            <v>1042.7120034542861</v>
          </cell>
          <cell r="E94">
            <v>10.868339586575658</v>
          </cell>
          <cell r="F94">
            <v>10.866595174079471</v>
          </cell>
          <cell r="G94">
            <v>14.678577453549709</v>
          </cell>
          <cell r="H94">
            <v>0.38693598233782223</v>
          </cell>
          <cell r="I94">
            <v>0.64489330389637034</v>
          </cell>
          <cell r="J94">
            <v>0.72741251690127862</v>
          </cell>
          <cell r="K94">
            <v>0.27284737990465624</v>
          </cell>
          <cell r="L94">
            <v>54.989430440923577</v>
          </cell>
          <cell r="M94">
            <v>0</v>
          </cell>
        </row>
        <row r="95">
          <cell r="A95" t="str">
            <v>C9 to C18</v>
          </cell>
          <cell r="B95">
            <v>1.6560000000000001</v>
          </cell>
          <cell r="C95">
            <v>170</v>
          </cell>
          <cell r="D95">
            <v>976.18706018395278</v>
          </cell>
          <cell r="E95">
            <v>10.174940381383365</v>
          </cell>
          <cell r="F95">
            <v>10.173401921523606</v>
          </cell>
          <cell r="G95">
            <v>13.742213239652207</v>
          </cell>
          <cell r="H95">
            <v>0.36749918804317083</v>
          </cell>
          <cell r="I95">
            <v>0.61249864673861809</v>
          </cell>
          <cell r="J95">
            <v>0.69087270643200871</v>
          </cell>
          <cell r="K95">
            <v>0.25914155093263974</v>
          </cell>
          <cell r="L95">
            <v>57.897785840431887</v>
          </cell>
          <cell r="M95">
            <v>0</v>
          </cell>
        </row>
        <row r="96">
          <cell r="A96" t="str">
            <v>C19 to C36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Aromatics          C9 to C10</v>
          </cell>
          <cell r="B97">
            <v>7.92E-3</v>
          </cell>
          <cell r="C97">
            <v>120</v>
          </cell>
          <cell r="D97">
            <v>1161.8950038622252</v>
          </cell>
          <cell r="E97">
            <v>12.110601416389965</v>
          </cell>
          <cell r="F97">
            <v>11.739407130370831</v>
          </cell>
          <cell r="G97">
            <v>15.857570293309406</v>
          </cell>
          <cell r="H97">
            <v>0.41056196347347451</v>
          </cell>
          <cell r="I97">
            <v>0.68426993912245759</v>
          </cell>
          <cell r="J97">
            <v>0.77182770490812191</v>
          </cell>
          <cell r="K97">
            <v>0.28950720826073689</v>
          </cell>
          <cell r="L97">
            <v>12.956259455846299</v>
          </cell>
          <cell r="M97">
            <v>0</v>
          </cell>
        </row>
        <row r="98">
          <cell r="A98" t="str">
            <v>C11 to C22</v>
          </cell>
          <cell r="B98">
            <v>7.1999999999999994E-4</v>
          </cell>
          <cell r="C98">
            <v>150</v>
          </cell>
          <cell r="D98">
            <v>1039.2304845413264</v>
          </cell>
          <cell r="E98">
            <v>10.832051206181282</v>
          </cell>
          <cell r="F98">
            <v>8.036751671764744</v>
          </cell>
          <cell r="G98">
            <v>10.85602987864478</v>
          </cell>
          <cell r="H98">
            <v>0.30362548187763916</v>
          </cell>
          <cell r="I98">
            <v>0.50604246979606526</v>
          </cell>
          <cell r="J98">
            <v>0.57079461732548287</v>
          </cell>
          <cell r="K98">
            <v>0.21410109419669948</v>
          </cell>
          <cell r="L98">
            <v>17.51943640754013</v>
          </cell>
          <cell r="M98">
            <v>0</v>
          </cell>
        </row>
        <row r="99">
          <cell r="A99" t="str">
            <v>PHENANTHRENE</v>
          </cell>
          <cell r="B99">
            <v>4.2299999999999998E-5</v>
          </cell>
          <cell r="C99">
            <v>178</v>
          </cell>
          <cell r="D99">
            <v>953.99809200572395</v>
          </cell>
          <cell r="E99">
            <v>9.9436615235225112</v>
          </cell>
          <cell r="F99">
            <v>1.4368937199989449</v>
          </cell>
          <cell r="G99">
            <v>1.9409534839242215</v>
          </cell>
          <cell r="H99">
            <v>6.2649920817546723E-2</v>
          </cell>
          <cell r="I99">
            <v>0.10441653469591121</v>
          </cell>
          <cell r="J99">
            <v>0.1177774584576361</v>
          </cell>
          <cell r="K99">
            <v>4.4177506167874719E-2</v>
          </cell>
          <cell r="L99">
            <v>84.905890574951968</v>
          </cell>
          <cell r="M99">
            <v>0</v>
          </cell>
        </row>
        <row r="100">
          <cell r="A100" t="str">
            <v>PHENOL</v>
          </cell>
          <cell r="B100">
            <v>3.3299999999999998E-7</v>
          </cell>
          <cell r="C100">
            <v>94</v>
          </cell>
          <cell r="D100">
            <v>1312.784923481051</v>
          </cell>
          <cell r="E100">
            <v>13.683349098564703</v>
          </cell>
          <cell r="F100">
            <v>1.8171016796826797E-2</v>
          </cell>
          <cell r="G100">
            <v>2.454537720317437E-2</v>
          </cell>
          <cell r="H100">
            <v>8.1784462273659653E-4</v>
          </cell>
          <cell r="I100">
            <v>1.363074371227661E-3</v>
          </cell>
          <cell r="J100">
            <v>1.5374905478281571E-3</v>
          </cell>
          <cell r="K100">
            <v>5.7670201963271961E-4</v>
          </cell>
          <cell r="L100">
            <v>33821.346136699613</v>
          </cell>
          <cell r="M100">
            <v>0</v>
          </cell>
        </row>
        <row r="101">
          <cell r="A101" t="str">
            <v>POLYCHLORINATED BIPHENYLS (PCBs)</v>
          </cell>
          <cell r="B101">
            <v>4.15E-4</v>
          </cell>
          <cell r="C101">
            <v>328</v>
          </cell>
          <cell r="D101">
            <v>702.78192849872732</v>
          </cell>
          <cell r="E101">
            <v>7.3251987403322962</v>
          </cell>
          <cell r="F101">
            <v>4.5684345846874086</v>
          </cell>
          <cell r="G101">
            <v>6.1710333198724268</v>
          </cell>
          <cell r="H101">
            <v>0.18592364133255945</v>
          </cell>
          <cell r="I101">
            <v>0.30987273555426575</v>
          </cell>
          <cell r="J101">
            <v>0.349523409727997</v>
          </cell>
          <cell r="K101">
            <v>0.1311038019607908</v>
          </cell>
          <cell r="L101">
            <v>1.1444154779540647E-2</v>
          </cell>
          <cell r="M101">
            <v>7.6275438625271128E-2</v>
          </cell>
        </row>
        <row r="102">
          <cell r="A102" t="str">
            <v>PYRENE</v>
          </cell>
          <cell r="B102">
            <v>1.19E-5</v>
          </cell>
          <cell r="C102">
            <v>202</v>
          </cell>
          <cell r="D102">
            <v>895.53347118899023</v>
          </cell>
          <cell r="E102">
            <v>9.3342762371427135</v>
          </cell>
          <cell r="F102">
            <v>0.42343371110167127</v>
          </cell>
          <cell r="G102">
            <v>0.57197350460572316</v>
          </cell>
          <cell r="H102">
            <v>1.8885181033910681E-2</v>
          </cell>
          <cell r="I102">
            <v>3.1475301723184468E-2</v>
          </cell>
          <cell r="J102">
            <v>3.5502816215266374E-2</v>
          </cell>
          <cell r="K102">
            <v>1.3316859633976623E-2</v>
          </cell>
          <cell r="L102">
            <v>281.66779613668945</v>
          </cell>
          <cell r="M102">
            <v>0</v>
          </cell>
        </row>
        <row r="103">
          <cell r="A103" t="str">
            <v>RDX</v>
          </cell>
          <cell r="B103">
            <v>6.3199999999999997E-8</v>
          </cell>
          <cell r="C103">
            <v>222.26</v>
          </cell>
          <cell r="D103">
            <v>853.74240322507057</v>
          </cell>
          <cell r="E103">
            <v>8.8986818287031113</v>
          </cell>
          <cell r="F103">
            <v>2.2451888097183271E-3</v>
          </cell>
          <cell r="G103">
            <v>3.0327970549510531E-3</v>
          </cell>
          <cell r="H103">
            <v>1.0108812541609336E-4</v>
          </cell>
          <cell r="I103">
            <v>1.6848020902682226E-4</v>
          </cell>
          <cell r="J103">
            <v>3.5502816215266374E-2</v>
          </cell>
          <cell r="K103">
            <v>7.1282153684982613E-5</v>
          </cell>
          <cell r="L103">
            <v>61.966915150071678</v>
          </cell>
          <cell r="M103">
            <v>446.36953533693696</v>
          </cell>
        </row>
        <row r="104">
          <cell r="A104" t="str">
            <v>SELENIUM</v>
          </cell>
          <cell r="B104">
            <v>0</v>
          </cell>
          <cell r="C104">
            <v>79</v>
          </cell>
          <cell r="D104">
            <v>1432.003111516314</v>
          </cell>
          <cell r="E104">
            <v>14.925977694160684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SILVER</v>
          </cell>
          <cell r="B105">
            <v>0</v>
          </cell>
          <cell r="C105">
            <v>108</v>
          </cell>
          <cell r="D105">
            <v>1224.744871391589</v>
          </cell>
          <cell r="E105">
            <v>12.765694770084508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STYRENE</v>
          </cell>
          <cell r="B106">
            <v>2.7499999999999998E-3</v>
          </cell>
          <cell r="C106">
            <v>104</v>
          </cell>
          <cell r="D106">
            <v>1248.0754415067656</v>
          </cell>
          <cell r="E106">
            <v>13.008872711759818</v>
          </cell>
          <cell r="F106">
            <v>11.923104881972719</v>
          </cell>
          <cell r="G106">
            <v>16.105708889781937</v>
          </cell>
          <cell r="H106">
            <v>0.41541726689264802</v>
          </cell>
          <cell r="I106">
            <v>0.69236211148774673</v>
          </cell>
          <cell r="J106">
            <v>0.78095533490810676</v>
          </cell>
          <cell r="K106">
            <v>0.29293091884086842</v>
          </cell>
          <cell r="L106">
            <v>256.09659228915257</v>
          </cell>
          <cell r="M106">
            <v>5.9890774652754626</v>
          </cell>
        </row>
        <row r="107">
          <cell r="A107" t="str">
            <v>TCDD, 2,3,7,8-  (equivalents)</v>
          </cell>
          <cell r="B107">
            <v>5.0000000000000002E-5</v>
          </cell>
          <cell r="C107">
            <v>322</v>
          </cell>
          <cell r="D107">
            <v>709.2993656151906</v>
          </cell>
          <cell r="E107">
            <v>7.3931309398094456</v>
          </cell>
          <cell r="F107">
            <v>1.2304391787301576</v>
          </cell>
          <cell r="G107">
            <v>1.6620750564035529</v>
          </cell>
          <cell r="H107">
            <v>5.3895737439386027E-2</v>
          </cell>
          <cell r="I107">
            <v>8.9826229065643373E-2</v>
          </cell>
          <cell r="J107">
            <v>0.10132020750348836</v>
          </cell>
          <cell r="K107">
            <v>3.8004505705357211E-2</v>
          </cell>
          <cell r="L107">
            <v>0</v>
          </cell>
          <cell r="M107">
            <v>7.9735362269844514E-7</v>
          </cell>
        </row>
        <row r="108">
          <cell r="A108" t="str">
            <v>TETRACHLOROETHANE, 1,1,1,2-</v>
          </cell>
          <cell r="B108">
            <v>2.4499999999999999E-3</v>
          </cell>
          <cell r="C108">
            <v>168</v>
          </cell>
          <cell r="D108">
            <v>981.98050606196568</v>
          </cell>
          <cell r="E108">
            <v>10.23532631438318</v>
          </cell>
          <cell r="F108">
            <v>9.2861440171602485</v>
          </cell>
          <cell r="G108">
            <v>12.543706838904193</v>
          </cell>
          <cell r="H108">
            <v>0.34171911464035465</v>
          </cell>
          <cell r="I108">
            <v>0.56953185773392445</v>
          </cell>
          <cell r="J108">
            <v>0.64240797599639432</v>
          </cell>
          <cell r="K108">
            <v>0.24096276735399877</v>
          </cell>
          <cell r="L108">
            <v>34.246150144504874</v>
          </cell>
          <cell r="M108">
            <v>0.56081334315275311</v>
          </cell>
        </row>
        <row r="109">
          <cell r="A109" t="str">
            <v>TETRACHLOROETHANE, 1,1,2,2-</v>
          </cell>
          <cell r="B109">
            <v>3.6699999999999998E-4</v>
          </cell>
          <cell r="C109">
            <v>168</v>
          </cell>
          <cell r="D109">
            <v>981.98050606196568</v>
          </cell>
          <cell r="E109">
            <v>10.23532631438318</v>
          </cell>
          <cell r="F109">
            <v>6.0839058619674962</v>
          </cell>
          <cell r="G109">
            <v>8.2181292285566379</v>
          </cell>
          <cell r="H109">
            <v>0.23962050967629189</v>
          </cell>
          <cell r="I109">
            <v>0.3993675161271531</v>
          </cell>
          <cell r="J109">
            <v>0.45046975727530025</v>
          </cell>
          <cell r="K109">
            <v>0.16896807539473907</v>
          </cell>
          <cell r="L109">
            <v>41.290230253199418</v>
          </cell>
          <cell r="M109">
            <v>0.10203927144264346</v>
          </cell>
        </row>
        <row r="110">
          <cell r="A110" t="str">
            <v>TETRACHLOROETHYLENE</v>
          </cell>
          <cell r="B110">
            <v>1.77E-2</v>
          </cell>
          <cell r="C110">
            <v>166</v>
          </cell>
          <cell r="D110">
            <v>987.8783399072131</v>
          </cell>
          <cell r="E110">
            <v>10.296800298419999</v>
          </cell>
          <cell r="F110">
            <v>10.153149575067577</v>
          </cell>
          <cell r="G110">
            <v>13.714856406043456</v>
          </cell>
          <cell r="H110">
            <v>0.3669221510023819</v>
          </cell>
          <cell r="I110">
            <v>0.61153691833730317</v>
          </cell>
          <cell r="J110">
            <v>0.68978791725409483</v>
          </cell>
          <cell r="K110">
            <v>0.25873465405079393</v>
          </cell>
          <cell r="L110">
            <v>0</v>
          </cell>
          <cell r="M110">
            <v>0</v>
          </cell>
        </row>
        <row r="111">
          <cell r="A111" t="str">
            <v>THALLIUM</v>
          </cell>
          <cell r="B111">
            <v>0</v>
          </cell>
          <cell r="C111">
            <v>204</v>
          </cell>
          <cell r="D111">
            <v>891.13278867900681</v>
          </cell>
          <cell r="E111">
            <v>9.2884072802564805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TOLUENE</v>
          </cell>
          <cell r="B112">
            <v>6.6400000000000001E-3</v>
          </cell>
          <cell r="C112">
            <v>92</v>
          </cell>
          <cell r="D112">
            <v>1326.9776053940743</v>
          </cell>
          <cell r="E112">
            <v>13.831281496162493</v>
          </cell>
          <cell r="F112">
            <v>13.32859569936554</v>
          </cell>
          <cell r="G112">
            <v>18.004243388661994</v>
          </cell>
          <cell r="H112">
            <v>0.45126598578531985</v>
          </cell>
          <cell r="I112">
            <v>0.75210997630886645</v>
          </cell>
          <cell r="J112">
            <v>0.84834841290476104</v>
          </cell>
          <cell r="K112">
            <v>0.31820959404627847</v>
          </cell>
          <cell r="L112">
            <v>1178.7609722472175</v>
          </cell>
          <cell r="M112">
            <v>0</v>
          </cell>
        </row>
        <row r="113">
          <cell r="A113" t="str">
            <v>TRICHLOROBENZENE, 1,2,4-</v>
          </cell>
          <cell r="B113">
            <v>1.42E-3</v>
          </cell>
          <cell r="C113">
            <v>181</v>
          </cell>
          <cell r="D113">
            <v>946.05899620974606</v>
          </cell>
          <cell r="E113">
            <v>9.8609111678776156</v>
          </cell>
          <cell r="F113">
            <v>8.3825859940718352</v>
          </cell>
          <cell r="G113">
            <v>11.323182266744167</v>
          </cell>
          <cell r="H113">
            <v>0.31438525751695401</v>
          </cell>
          <cell r="I113">
            <v>0.52397542919492335</v>
          </cell>
          <cell r="J113">
            <v>0.59102224110913437</v>
          </cell>
          <cell r="K113">
            <v>0.22168833530519344</v>
          </cell>
          <cell r="L113">
            <v>0.67679348115452498</v>
          </cell>
          <cell r="M113">
            <v>0</v>
          </cell>
        </row>
        <row r="114">
          <cell r="A114" t="str">
            <v>TRICHLOROETHANE, 1,1,1-</v>
          </cell>
          <cell r="B114">
            <v>1.72E-2</v>
          </cell>
          <cell r="C114">
            <v>133</v>
          </cell>
          <cell r="D114">
            <v>1103.6508110729385</v>
          </cell>
          <cell r="E114">
            <v>11.503513683552047</v>
          </cell>
          <cell r="F114">
            <v>11.338429765894963</v>
          </cell>
          <cell r="G114">
            <v>15.315930781825731</v>
          </cell>
          <cell r="H114">
            <v>0.3998232153380209</v>
          </cell>
          <cell r="I114">
            <v>0.66637202556336816</v>
          </cell>
          <cell r="J114">
            <v>0.75163961135739266</v>
          </cell>
          <cell r="K114">
            <v>0.28193479466789501</v>
          </cell>
          <cell r="L114">
            <v>1330.4248271243862</v>
          </cell>
          <cell r="M114">
            <v>0</v>
          </cell>
        </row>
        <row r="115">
          <cell r="A115" t="str">
            <v>TRICHLOROETHANE, 1,1,2-</v>
          </cell>
          <cell r="B115">
            <v>8.2399999999999997E-4</v>
          </cell>
          <cell r="C115">
            <v>133</v>
          </cell>
          <cell r="D115">
            <v>1103.6508110729385</v>
          </cell>
          <cell r="E115">
            <v>11.503513683552047</v>
          </cell>
          <cell r="F115">
            <v>8.8222835121194514</v>
          </cell>
          <cell r="G115">
            <v>11.917124892875195</v>
          </cell>
          <cell r="H115">
            <v>0.32782563233779272</v>
          </cell>
          <cell r="I115">
            <v>0.54637605389632116</v>
          </cell>
          <cell r="J115">
            <v>0.61628920340468818</v>
          </cell>
          <cell r="K115">
            <v>0.23116579726839911</v>
          </cell>
          <cell r="L115">
            <v>24.014699459665103</v>
          </cell>
          <cell r="M115">
            <v>0.27036871690595848</v>
          </cell>
        </row>
        <row r="116">
          <cell r="A116" t="str">
            <v>TRICHLOROETHYLENE</v>
          </cell>
          <cell r="B116">
            <v>9.8499999999999994E-3</v>
          </cell>
          <cell r="C116">
            <v>131</v>
          </cell>
          <cell r="D116">
            <v>1112.0437137873878</v>
          </cell>
          <cell r="E116">
            <v>11.590994135024308</v>
          </cell>
          <cell r="F116">
            <v>11.303611003789744</v>
          </cell>
          <cell r="G116">
            <v>15.268897659839435</v>
          </cell>
          <cell r="H116">
            <v>0.39888153776608681</v>
          </cell>
          <cell r="I116">
            <v>0.66480256294347806</v>
          </cell>
          <cell r="J116">
            <v>0.74986932354758129</v>
          </cell>
          <cell r="K116">
            <v>0.28127077201312711</v>
          </cell>
          <cell r="L116">
            <v>0.53342627500432604</v>
          </cell>
          <cell r="M116">
            <v>0.71105859513432068</v>
          </cell>
        </row>
        <row r="117">
          <cell r="A117" t="str">
            <v>TRICHLOROPHENOL, 2,4,5-</v>
          </cell>
          <cell r="B117">
            <v>1.6199999999999999E-6</v>
          </cell>
          <cell r="C117">
            <v>197</v>
          </cell>
          <cell r="D117">
            <v>906.82689934778114</v>
          </cell>
          <cell r="E117">
            <v>9.4519892891836612</v>
          </cell>
          <cell r="F117">
            <v>6.0751576008071809E-2</v>
          </cell>
          <cell r="G117">
            <v>8.2063120929250569E-2</v>
          </cell>
          <cell r="H117">
            <v>2.7316994645616433E-3</v>
          </cell>
          <cell r="I117">
            <v>4.5528324409360721E-3</v>
          </cell>
          <cell r="J117">
            <v>5.1354034611332845E-3</v>
          </cell>
          <cell r="K117">
            <v>1.926254149560754E-3</v>
          </cell>
          <cell r="L117">
            <v>13630.866694269886</v>
          </cell>
          <cell r="M117">
            <v>0</v>
          </cell>
        </row>
        <row r="118">
          <cell r="A118" t="str">
            <v>TRICHLOROPHENOL 2,4,6-</v>
          </cell>
          <cell r="B118">
            <v>2.6000000000000001E-6</v>
          </cell>
          <cell r="C118">
            <v>197</v>
          </cell>
          <cell r="D118">
            <v>906.82689934778114</v>
          </cell>
          <cell r="E118">
            <v>9.4519892891836612</v>
          </cell>
          <cell r="F118">
            <v>9.7124891182231596E-2</v>
          </cell>
          <cell r="G118">
            <v>0.13119613043896647</v>
          </cell>
          <cell r="H118">
            <v>4.3636558141321169E-3</v>
          </cell>
          <cell r="I118">
            <v>7.2727596902201945E-3</v>
          </cell>
          <cell r="J118">
            <v>8.2033669742232994E-3</v>
          </cell>
          <cell r="K118">
            <v>3.0770259423745705E-3</v>
          </cell>
          <cell r="L118">
            <v>97.52093286985307</v>
          </cell>
          <cell r="M118">
            <v>104.8352049031968</v>
          </cell>
        </row>
        <row r="119">
          <cell r="A119" t="str">
            <v>VANADIUM</v>
          </cell>
          <cell r="B119">
            <v>0</v>
          </cell>
          <cell r="C119">
            <v>51</v>
          </cell>
          <cell r="D119">
            <v>1782.2655773580136</v>
          </cell>
          <cell r="E119">
            <v>18.576814560512961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VINYL CHLORIDE</v>
          </cell>
          <cell r="B120">
            <v>2.7799999999999998E-2</v>
          </cell>
          <cell r="C120">
            <v>63</v>
          </cell>
          <cell r="D120">
            <v>1603.5674514745465</v>
          </cell>
          <cell r="E120">
            <v>16.714217880746897</v>
          </cell>
          <cell r="F120">
            <v>16.564997930988458</v>
          </cell>
          <cell r="G120">
            <v>22.375969772749219</v>
          </cell>
          <cell r="H120">
            <v>0.52567648029946779</v>
          </cell>
          <cell r="I120">
            <v>0.87612746716577961</v>
          </cell>
          <cell r="J120">
            <v>0.98823492532310808</v>
          </cell>
          <cell r="K120">
            <v>0.37068005270698101</v>
          </cell>
          <cell r="L120">
            <v>20.238102790650622</v>
          </cell>
          <cell r="M120">
            <v>0.30656185248304169</v>
          </cell>
        </row>
        <row r="121">
          <cell r="A121" t="str">
            <v>XYLENES (Mixed Isomers)</v>
          </cell>
          <cell r="B121">
            <v>6.6299999999999996E-3</v>
          </cell>
          <cell r="C121">
            <v>106</v>
          </cell>
          <cell r="D121">
            <v>1236.2450755382013</v>
          </cell>
          <cell r="E121">
            <v>12.885563078463299</v>
          </cell>
          <cell r="F121">
            <v>12.416567940749928</v>
          </cell>
          <cell r="G121">
            <v>16.772277912800725</v>
          </cell>
          <cell r="H121">
            <v>0.4282628552811294</v>
          </cell>
          <cell r="I121">
            <v>0.7137714254685491</v>
          </cell>
          <cell r="J121">
            <v>0.80510414041409128</v>
          </cell>
          <cell r="K121">
            <v>0.30198896796298608</v>
          </cell>
          <cell r="L121">
            <v>24.841506826326036</v>
          </cell>
          <cell r="M121">
            <v>0</v>
          </cell>
        </row>
        <row r="122">
          <cell r="A122" t="str">
            <v>ZINC</v>
          </cell>
          <cell r="B122">
            <v>0</v>
          </cell>
          <cell r="C122">
            <v>65</v>
          </cell>
          <cell r="D122">
            <v>1578.7044347526528</v>
          </cell>
          <cell r="E122">
            <v>16.455067024148846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</sheetData>
      <sheetData sheetId="5">
        <row r="1">
          <cell r="A1" t="str">
            <v>DERMAL DOSE INFORMATION</v>
          </cell>
          <cell r="D1" t="str">
            <v>Effective</v>
          </cell>
          <cell r="E1" t="str">
            <v>Time to</v>
          </cell>
          <cell r="M1" t="str">
            <v xml:space="preserve">Absorbed Dose per event </v>
          </cell>
          <cell r="Q1" t="str">
            <v>Dermal</v>
          </cell>
          <cell r="R1" t="str">
            <v>Dermal Based</v>
          </cell>
        </row>
        <row r="2">
          <cell r="B2" t="str">
            <v>Ratio of perm.</v>
          </cell>
          <cell r="C2" t="str">
            <v>Lag</v>
          </cell>
          <cell r="D2" t="str">
            <v>Diffusivity of</v>
          </cell>
          <cell r="E2" t="str">
            <v xml:space="preserve">Reach </v>
          </cell>
          <cell r="M2" t="str">
            <v>per area skin exposed per µg/L</v>
          </cell>
          <cell r="Q2" t="str">
            <v>Multiplier</v>
          </cell>
          <cell r="R2" t="str">
            <v>Drinking Water</v>
          </cell>
        </row>
        <row r="3">
          <cell r="B3" t="str">
            <v xml:space="preserve">in strateum </v>
          </cell>
          <cell r="C3" t="str">
            <v>Time</v>
          </cell>
          <cell r="D3" t="str">
            <v xml:space="preserve">Chemical </v>
          </cell>
          <cell r="E3" t="str">
            <v>Steady</v>
          </cell>
          <cell r="I3" t="str">
            <v xml:space="preserve">Absorbed Dose per event </v>
          </cell>
          <cell r="K3" t="str">
            <v>Outside</v>
          </cell>
          <cell r="M3" t="str">
            <v>DAevent (mg/cm2-event)/(µg/L)</v>
          </cell>
          <cell r="Q3" t="str">
            <v>for chemicals</v>
          </cell>
          <cell r="R3" t="str">
            <v>Levels</v>
          </cell>
        </row>
        <row r="4">
          <cell r="B4" t="str">
            <v>corneum to</v>
          </cell>
          <cell r="C4" t="str">
            <v>(tau)</v>
          </cell>
          <cell r="D4" t="str">
            <v>Transfer</v>
          </cell>
          <cell r="E4" t="str">
            <v>State</v>
          </cell>
          <cell r="F4" t="str">
            <v>t*</v>
          </cell>
          <cell r="I4" t="str">
            <v>per area skin exposed per µg/L</v>
          </cell>
          <cell r="K4" t="str">
            <v xml:space="preserve">Effective </v>
          </cell>
          <cell r="L4" t="str">
            <v>"Fraction</v>
          </cell>
          <cell r="M4" t="str">
            <v>Considering FA term</v>
          </cell>
          <cell r="O4" t="str">
            <v xml:space="preserve">Equation used to </v>
          </cell>
          <cell r="P4" t="str">
            <v xml:space="preserve">Equation used to </v>
          </cell>
          <cell r="Q4" t="str">
            <v>outside Effective</v>
          </cell>
        </row>
        <row r="5">
          <cell r="B5" t="str">
            <v>viable epidermis</v>
          </cell>
          <cell r="D5" t="str">
            <v>Through Skin</v>
          </cell>
          <cell r="E5" t="str">
            <v>t*</v>
          </cell>
          <cell r="F5" t="str">
            <v>when</v>
          </cell>
          <cell r="I5" t="str">
            <v>DAevent (mg/cm2-event)/(µg/L)</v>
          </cell>
          <cell r="K5" t="str">
            <v>Predictive</v>
          </cell>
          <cell r="L5" t="str">
            <v>Absorbed"</v>
          </cell>
          <cell r="M5" t="str">
            <v>DA event</v>
          </cell>
          <cell r="O5" t="str">
            <v>calculate risk</v>
          </cell>
          <cell r="P5" t="str">
            <v>calculate risk</v>
          </cell>
          <cell r="Q5" t="str">
            <v>Predictive Domain</v>
          </cell>
          <cell r="R5" t="str">
            <v>Noncancer</v>
          </cell>
          <cell r="S5" t="str">
            <v>Cancer</v>
          </cell>
        </row>
        <row r="6">
          <cell r="A6" t="str">
            <v>OIL OR HAZARDOUS MATERIAL</v>
          </cell>
          <cell r="B6" t="str">
            <v>B</v>
          </cell>
          <cell r="C6" t="str">
            <v>hours</v>
          </cell>
          <cell r="D6" t="str">
            <v>Dsc</v>
          </cell>
          <cell r="E6" t="str">
            <v>hours</v>
          </cell>
          <cell r="F6" t="str">
            <v>B&gt;0.6</v>
          </cell>
          <cell r="G6" t="str">
            <v>b</v>
          </cell>
          <cell r="H6" t="str">
            <v>c</v>
          </cell>
          <cell r="I6" t="str">
            <v>Noncancer</v>
          </cell>
          <cell r="J6" t="str">
            <v>Cancer</v>
          </cell>
          <cell r="K6" t="str">
            <v>Domain</v>
          </cell>
          <cell r="L6" t="str">
            <v>FA</v>
          </cell>
          <cell r="M6" t="str">
            <v>Noncancer</v>
          </cell>
          <cell r="N6" t="str">
            <v>Cancer</v>
          </cell>
          <cell r="O6" t="str">
            <v>for noncancer</v>
          </cell>
          <cell r="P6" t="str">
            <v>for cancer</v>
          </cell>
          <cell r="Q6" t="str">
            <v>DM</v>
          </cell>
          <cell r="R6" t="str">
            <v>µg/L</v>
          </cell>
          <cell r="S6" t="str">
            <v>µg/L</v>
          </cell>
        </row>
        <row r="7">
          <cell r="A7" t="str">
            <v>ACENAPHTHENE</v>
          </cell>
          <cell r="B7">
            <v>0.40140891391334332</v>
          </cell>
          <cell r="C7">
            <v>0.76603524111000232</v>
          </cell>
          <cell r="D7">
            <v>2.1757049509257941E-7</v>
          </cell>
          <cell r="E7">
            <v>1.8384845786640054</v>
          </cell>
          <cell r="F7">
            <v>0</v>
          </cell>
          <cell r="G7">
            <v>0.61102267473536342</v>
          </cell>
          <cell r="H7">
            <v>0.63926478169323475</v>
          </cell>
          <cell r="I7">
            <v>1.7758464166158499E-7</v>
          </cell>
          <cell r="J7">
            <v>1.6186647694830525E-7</v>
          </cell>
          <cell r="L7">
            <v>1</v>
          </cell>
          <cell r="M7">
            <v>1.7758464166158499E-7</v>
          </cell>
          <cell r="N7">
            <v>1.6186647694830525E-7</v>
          </cell>
          <cell r="O7" t="str">
            <v>Non-Steady State</v>
          </cell>
          <cell r="P7" t="str">
            <v>Non-Steady State</v>
          </cell>
          <cell r="Q7">
            <v>0</v>
          </cell>
          <cell r="R7">
            <v>148.10098769471679</v>
          </cell>
          <cell r="S7">
            <v>0</v>
          </cell>
        </row>
        <row r="8">
          <cell r="A8" t="str">
            <v>ACENAPHTHYLENE</v>
          </cell>
          <cell r="B8">
            <v>0.41379669006444397</v>
          </cell>
          <cell r="C8">
            <v>0.76603524111000232</v>
          </cell>
          <cell r="D8">
            <v>2.1757049509257941E-7</v>
          </cell>
          <cell r="E8">
            <v>1.8384845786640054</v>
          </cell>
          <cell r="F8">
            <v>0</v>
          </cell>
          <cell r="G8">
            <v>0.62292057182151273</v>
          </cell>
          <cell r="H8">
            <v>0.64956844966457394</v>
          </cell>
          <cell r="I8">
            <v>1.830650351270177E-7</v>
          </cell>
          <cell r="J8">
            <v>1.6686179621825988E-7</v>
          </cell>
          <cell r="K8" t="str">
            <v>*</v>
          </cell>
          <cell r="L8">
            <v>1</v>
          </cell>
          <cell r="M8">
            <v>1.830650351270177E-7</v>
          </cell>
          <cell r="N8">
            <v>1.6686179621825988E-7</v>
          </cell>
          <cell r="O8" t="str">
            <v>Streamlined</v>
          </cell>
          <cell r="P8" t="str">
            <v>Streamlined</v>
          </cell>
          <cell r="Q8">
            <v>0.2</v>
          </cell>
          <cell r="R8">
            <v>470.09364207221347</v>
          </cell>
          <cell r="S8">
            <v>0</v>
          </cell>
        </row>
        <row r="9">
          <cell r="A9" t="str">
            <v>ACETONE</v>
          </cell>
          <cell r="B9">
            <v>1.5259512131065144E-3</v>
          </cell>
          <cell r="C9">
            <v>0.22215124403855621</v>
          </cell>
          <cell r="D9">
            <v>7.5023962790746419E-7</v>
          </cell>
          <cell r="E9">
            <v>0.53316298569253484</v>
          </cell>
          <cell r="F9">
            <v>0</v>
          </cell>
          <cell r="G9">
            <v>0.30421274704666956</v>
          </cell>
          <cell r="H9">
            <v>0.33435140913517092</v>
          </cell>
          <cell r="I9">
            <v>6.2812783673307207E-10</v>
          </cell>
          <cell r="J9">
            <v>5.6107660597244869E-10</v>
          </cell>
          <cell r="L9">
            <v>1</v>
          </cell>
          <cell r="M9">
            <v>6.2812783673307207E-10</v>
          </cell>
          <cell r="N9">
            <v>5.6107660597244869E-10</v>
          </cell>
          <cell r="O9" t="str">
            <v>Steady State</v>
          </cell>
          <cell r="P9" t="str">
            <v>Steady State</v>
          </cell>
          <cell r="Q9">
            <v>0</v>
          </cell>
          <cell r="R9">
            <v>682682.46728357906</v>
          </cell>
          <cell r="S9">
            <v>0</v>
          </cell>
        </row>
        <row r="10">
          <cell r="A10" t="str">
            <v>ALDRIN</v>
          </cell>
          <cell r="B10">
            <v>2.051979814445156</v>
          </cell>
          <cell r="C10">
            <v>11.637206734619514</v>
          </cell>
          <cell r="D10">
            <v>1.4321878992735445E-8</v>
          </cell>
          <cell r="E10">
            <v>47.568191762400907</v>
          </cell>
          <cell r="F10">
            <v>47.568191762400907</v>
          </cell>
          <cell r="G10">
            <v>3.768647764885706</v>
          </cell>
          <cell r="H10">
            <v>2.1611985359306822</v>
          </cell>
          <cell r="I10">
            <v>2.2982930474380913E-6</v>
          </cell>
          <cell r="J10">
            <v>2.0948692133665654E-6</v>
          </cell>
          <cell r="L10">
            <v>1</v>
          </cell>
          <cell r="M10">
            <v>2.2982930474380913E-6</v>
          </cell>
          <cell r="N10">
            <v>2.0948692133665654E-6</v>
          </cell>
          <cell r="O10" t="str">
            <v>Non-Steady State</v>
          </cell>
          <cell r="P10" t="str">
            <v>Non-Steady State</v>
          </cell>
          <cell r="Q10">
            <v>0</v>
          </cell>
          <cell r="R10">
            <v>4.9754242532697923E-3</v>
          </cell>
          <cell r="S10">
            <v>1.6135840145788458E-4</v>
          </cell>
        </row>
        <row r="11">
          <cell r="A11" t="str">
            <v>ANTHRACENE</v>
          </cell>
          <cell r="B11">
            <v>0.70865793304918556</v>
          </cell>
          <cell r="C11">
            <v>1.0438756079303715</v>
          </cell>
          <cell r="D11">
            <v>1.5966142459934139E-7</v>
          </cell>
          <cell r="E11">
            <v>4.0497865815342973</v>
          </cell>
          <cell r="F11">
            <v>4.0497865815342973</v>
          </cell>
          <cell r="G11">
            <v>0.95487620541365525</v>
          </cell>
          <cell r="H11">
            <v>0.90374281627006714</v>
          </cell>
          <cell r="I11">
            <v>3.4041242491828549E-7</v>
          </cell>
          <cell r="J11">
            <v>3.1028223733422005E-7</v>
          </cell>
          <cell r="K11" t="str">
            <v>*</v>
          </cell>
          <cell r="L11">
            <v>1</v>
          </cell>
          <cell r="M11">
            <v>3.4041242491828549E-7</v>
          </cell>
          <cell r="N11">
            <v>3.1028223733422005E-7</v>
          </cell>
          <cell r="O11" t="str">
            <v>Streamlined</v>
          </cell>
          <cell r="P11" t="str">
            <v>Streamlined</v>
          </cell>
          <cell r="Q11">
            <v>0.2</v>
          </cell>
          <cell r="R11">
            <v>4700.9364207221342</v>
          </cell>
          <cell r="S11">
            <v>0</v>
          </cell>
        </row>
        <row r="12">
          <cell r="A12" t="str">
            <v>ANTIMONY</v>
          </cell>
          <cell r="B12">
            <v>4.2482157758412546E-3</v>
          </cell>
          <cell r="C12">
            <v>0.50704762124682723</v>
          </cell>
          <cell r="D12">
            <v>3.2870022396877492E-7</v>
          </cell>
          <cell r="E12">
            <v>1.2169142909923854</v>
          </cell>
          <cell r="F12">
            <v>0</v>
          </cell>
          <cell r="G12">
            <v>0.30586879046493137</v>
          </cell>
          <cell r="H12">
            <v>0.33617146751476873</v>
          </cell>
          <cell r="I12">
            <v>7.6190476190476207E-10</v>
          </cell>
          <cell r="J12">
            <v>8.7418572421439872E-8</v>
          </cell>
          <cell r="L12">
            <v>1</v>
          </cell>
          <cell r="M12">
            <v>7.6190476190476207E-10</v>
          </cell>
          <cell r="N12">
            <v>8.7418572421439872E-8</v>
          </cell>
          <cell r="O12" t="str">
            <v>Non-Steady State</v>
          </cell>
          <cell r="P12" t="str">
            <v>Non-Steady State</v>
          </cell>
          <cell r="Q12">
            <v>0</v>
          </cell>
          <cell r="R12">
            <v>25.014025245441793</v>
          </cell>
          <cell r="S12">
            <v>0</v>
          </cell>
        </row>
        <row r="13">
          <cell r="A13" t="str">
            <v>ARSENIC</v>
          </cell>
          <cell r="B13">
            <v>3.3308669376324565E-3</v>
          </cell>
          <cell r="C13">
            <v>0.27659781790626015</v>
          </cell>
          <cell r="D13">
            <v>6.0255958607435763E-7</v>
          </cell>
          <cell r="E13">
            <v>0.66383476297502431</v>
          </cell>
          <cell r="F13">
            <v>0</v>
          </cell>
          <cell r="G13">
            <v>0.30531022972080979</v>
          </cell>
          <cell r="H13">
            <v>0.33555759723920653</v>
          </cell>
          <cell r="I13">
            <v>7.6190476190476207E-10</v>
          </cell>
          <cell r="J13">
            <v>6.3300000000000009E-10</v>
          </cell>
          <cell r="L13">
            <v>1</v>
          </cell>
          <cell r="M13">
            <v>7.6190476190476207E-10</v>
          </cell>
          <cell r="N13">
            <v>6.3300000000000009E-10</v>
          </cell>
          <cell r="O13" t="str">
            <v>Steady State</v>
          </cell>
          <cell r="P13" t="str">
            <v>Non-Steady State</v>
          </cell>
          <cell r="Q13">
            <v>0</v>
          </cell>
          <cell r="R13">
            <v>183.85308555399712</v>
          </cell>
          <cell r="S13">
            <v>7.4137602605132562</v>
          </cell>
        </row>
        <row r="14">
          <cell r="A14" t="str">
            <v>BARIUM</v>
          </cell>
          <cell r="B14">
            <v>4.5018076579690864E-3</v>
          </cell>
          <cell r="C14">
            <v>0.61524593027568786</v>
          </cell>
          <cell r="D14">
            <v>2.7089438298597825E-7</v>
          </cell>
          <cell r="E14">
            <v>1.4765902326616509</v>
          </cell>
          <cell r="F14">
            <v>0</v>
          </cell>
          <cell r="G14">
            <v>0.30602329022270391</v>
          </cell>
          <cell r="H14">
            <v>0.33634126358738314</v>
          </cell>
          <cell r="I14">
            <v>7.6190476190476207E-10</v>
          </cell>
          <cell r="J14">
            <v>6.3300000000000009E-10</v>
          </cell>
          <cell r="L14">
            <v>1</v>
          </cell>
          <cell r="M14">
            <v>7.6190476190476207E-10</v>
          </cell>
          <cell r="N14">
            <v>6.3300000000000009E-10</v>
          </cell>
          <cell r="O14" t="str">
            <v>Non-Steady State</v>
          </cell>
          <cell r="P14" t="str">
            <v>Non-Steady State</v>
          </cell>
          <cell r="Q14">
            <v>0</v>
          </cell>
          <cell r="R14">
            <v>113813.81486676016</v>
          </cell>
          <cell r="S14">
            <v>0</v>
          </cell>
        </row>
        <row r="15">
          <cell r="A15" t="str">
            <v>BENZENE</v>
          </cell>
          <cell r="B15">
            <v>5.0127258502962985E-2</v>
          </cell>
          <cell r="C15">
            <v>0.28750721620764047</v>
          </cell>
          <cell r="D15">
            <v>5.7969559465352132E-7</v>
          </cell>
          <cell r="E15">
            <v>0.69001731889833706</v>
          </cell>
          <cell r="F15">
            <v>0</v>
          </cell>
          <cell r="G15">
            <v>0.33449433654337413</v>
          </cell>
          <cell r="H15">
            <v>0.36754910488806258</v>
          </cell>
          <cell r="I15">
            <v>1.961668944335642E-8</v>
          </cell>
          <cell r="J15">
            <v>1.7400307142574679E-8</v>
          </cell>
          <cell r="L15">
            <v>1</v>
          </cell>
          <cell r="M15">
            <v>1.961668944335642E-8</v>
          </cell>
          <cell r="N15">
            <v>1.7400307142574679E-8</v>
          </cell>
          <cell r="O15" t="str">
            <v>Steady State</v>
          </cell>
          <cell r="P15" t="str">
            <v>Non-Steady State</v>
          </cell>
          <cell r="Q15">
            <v>0</v>
          </cell>
          <cell r="R15">
            <v>97.153523299327674</v>
          </cell>
          <cell r="S15">
            <v>7.5056416859376656</v>
          </cell>
        </row>
        <row r="16">
          <cell r="A16" t="str">
            <v>BENZO(a)ANTHRACENE</v>
          </cell>
          <cell r="B16">
            <v>3.0817263766534193</v>
          </cell>
          <cell r="C16">
            <v>1.9890639653513249</v>
          </cell>
          <cell r="D16">
            <v>8.3791506743840996E-8</v>
          </cell>
          <cell r="E16">
            <v>8.4220920322270505</v>
          </cell>
          <cell r="F16">
            <v>8.4220920322270505</v>
          </cell>
          <cell r="G16">
            <v>7.4430063193748506</v>
          </cell>
          <cell r="H16">
            <v>3.1633911681102713</v>
          </cell>
          <cell r="I16">
            <v>1.8055328868213454E-6</v>
          </cell>
          <cell r="J16">
            <v>1.6457236654564525E-6</v>
          </cell>
          <cell r="K16" t="str">
            <v>*</v>
          </cell>
          <cell r="L16">
            <v>1</v>
          </cell>
          <cell r="M16">
            <v>1.8055328868213454E-6</v>
          </cell>
          <cell r="N16">
            <v>1.6457236654564525E-6</v>
          </cell>
          <cell r="O16" t="str">
            <v>Streamlined</v>
          </cell>
          <cell r="P16" t="str">
            <v>Streamlined</v>
          </cell>
          <cell r="Q16">
            <v>1</v>
          </cell>
          <cell r="R16">
            <v>94.018728414442705</v>
          </cell>
          <cell r="S16">
            <v>6.7622237259979553E-2</v>
          </cell>
        </row>
        <row r="17">
          <cell r="A17" t="str">
            <v>BENZO(a)PYRENE</v>
          </cell>
          <cell r="B17">
            <v>4.1718330699736947</v>
          </cell>
          <cell r="C17">
            <v>2.7104958683556819</v>
          </cell>
          <cell r="D17">
            <v>6.1489363851262668E-8</v>
          </cell>
          <cell r="E17">
            <v>11.739069214093446</v>
          </cell>
          <cell r="F17">
            <v>11.739069214093446</v>
          </cell>
          <cell r="G17">
            <v>12.791930077374591</v>
          </cell>
          <cell r="H17">
            <v>4.2362847506106007</v>
          </cell>
          <cell r="I17">
            <v>2.7139722533368288E-6</v>
          </cell>
          <cell r="J17">
            <v>2.4737563061350882E-6</v>
          </cell>
          <cell r="K17" t="str">
            <v>*</v>
          </cell>
          <cell r="L17">
            <v>1</v>
          </cell>
          <cell r="M17">
            <v>2.7139722533368288E-6</v>
          </cell>
          <cell r="N17">
            <v>2.4737563061350882E-6</v>
          </cell>
          <cell r="O17" t="str">
            <v>Streamlined</v>
          </cell>
          <cell r="P17" t="str">
            <v>Streamlined</v>
          </cell>
          <cell r="Q17">
            <v>1</v>
          </cell>
          <cell r="R17">
            <v>94.018728414442705</v>
          </cell>
          <cell r="S17">
            <v>6.7622237259979566E-3</v>
          </cell>
        </row>
        <row r="18">
          <cell r="A18" t="str">
            <v>BENZO(b)FLUORANTHENE</v>
          </cell>
          <cell r="B18">
            <v>2.4509075091411594</v>
          </cell>
          <cell r="C18">
            <v>2.7104958683556819</v>
          </cell>
          <cell r="D18">
            <v>6.1489363851262668E-8</v>
          </cell>
          <cell r="E18">
            <v>11.25729308738107</v>
          </cell>
          <cell r="F18">
            <v>11.25729308738107</v>
          </cell>
          <cell r="G18">
            <v>5.0338533006938251</v>
          </cell>
          <cell r="H18">
            <v>2.5475004582278453</v>
          </cell>
          <cell r="I18">
            <v>1.5944298018966347E-6</v>
          </cell>
          <cell r="J18">
            <v>1.4533054906077569E-6</v>
          </cell>
          <cell r="K18" t="str">
            <v>*</v>
          </cell>
          <cell r="L18">
            <v>1</v>
          </cell>
          <cell r="M18">
            <v>1.5944298018966347E-6</v>
          </cell>
          <cell r="N18">
            <v>1.4533054906077569E-6</v>
          </cell>
          <cell r="O18" t="str">
            <v>Streamlined</v>
          </cell>
          <cell r="P18" t="str">
            <v>Streamlined</v>
          </cell>
          <cell r="Q18">
            <v>0.2</v>
          </cell>
          <cell r="R18">
            <v>470.09364207221347</v>
          </cell>
          <cell r="S18">
            <v>0.33811118629989784</v>
          </cell>
        </row>
        <row r="19">
          <cell r="A19" t="str">
            <v>BENZO(g,h,i)PERYLENE</v>
          </cell>
          <cell r="B19">
            <v>6.8498520783503229</v>
          </cell>
          <cell r="C19">
            <v>3.6935905432662053</v>
          </cell>
          <cell r="D19">
            <v>4.5123211334433672E-8</v>
          </cell>
          <cell r="E19">
            <v>16.467538900499896</v>
          </cell>
          <cell r="F19">
            <v>16.467538900499896</v>
          </cell>
          <cell r="G19">
            <v>32.336307746528412</v>
          </cell>
          <cell r="H19">
            <v>6.8923157235255816</v>
          </cell>
          <cell r="I19">
            <v>4.9705609466473872E-6</v>
          </cell>
          <cell r="J19">
            <v>4.530612452533326E-6</v>
          </cell>
          <cell r="K19" t="str">
            <v>*</v>
          </cell>
          <cell r="L19">
            <v>1</v>
          </cell>
          <cell r="M19">
            <v>4.9705609466473872E-6</v>
          </cell>
          <cell r="N19">
            <v>4.530612452533326E-6</v>
          </cell>
          <cell r="O19" t="str">
            <v>Streamlined</v>
          </cell>
          <cell r="P19" t="str">
            <v>Streamlined</v>
          </cell>
          <cell r="Q19">
            <v>1</v>
          </cell>
          <cell r="R19">
            <v>94.018728414442705</v>
          </cell>
          <cell r="S19">
            <v>0</v>
          </cell>
        </row>
        <row r="20">
          <cell r="A20" t="str">
            <v>BENZO(k)FLUORANTHENE</v>
          </cell>
          <cell r="B20">
            <v>4.0469414614822332</v>
          </cell>
          <cell r="C20">
            <v>2.7104958683556819</v>
          </cell>
          <cell r="D20">
            <v>6.1489363851262668E-8</v>
          </cell>
          <cell r="E20">
            <v>11.714424369979895</v>
          </cell>
          <cell r="F20">
            <v>11.714424369979895</v>
          </cell>
          <cell r="G20">
            <v>12.102747663259905</v>
          </cell>
          <cell r="H20">
            <v>4.1129880633454219</v>
          </cell>
          <cell r="I20">
            <v>2.6327244290746348E-6</v>
          </cell>
          <cell r="J20">
            <v>2.3996997945472328E-6</v>
          </cell>
          <cell r="K20" t="str">
            <v>*</v>
          </cell>
          <cell r="L20">
            <v>1</v>
          </cell>
          <cell r="M20">
            <v>2.6327244290746348E-6</v>
          </cell>
          <cell r="N20">
            <v>2.3996997945472328E-6</v>
          </cell>
          <cell r="O20" t="str">
            <v>Streamlined</v>
          </cell>
          <cell r="P20" t="str">
            <v>Streamlined</v>
          </cell>
          <cell r="Q20">
            <v>1</v>
          </cell>
          <cell r="R20">
            <v>94.018728414442705</v>
          </cell>
          <cell r="S20">
            <v>0.67622237259979567</v>
          </cell>
        </row>
        <row r="21">
          <cell r="A21" t="str">
            <v>BERYLLIUM</v>
          </cell>
          <cell r="B21">
            <v>1.1538461538461537E-3</v>
          </cell>
          <cell r="C21">
            <v>0.11809968781946148</v>
          </cell>
          <cell r="D21">
            <v>1.4112371484118514E-6</v>
          </cell>
          <cell r="E21">
            <v>0.28343925076670756</v>
          </cell>
          <cell r="F21">
            <v>0</v>
          </cell>
          <cell r="G21">
            <v>0.30398673511182706</v>
          </cell>
          <cell r="H21">
            <v>0.33410300737807463</v>
          </cell>
          <cell r="I21">
            <v>7.6190476190476207E-10</v>
          </cell>
          <cell r="J21">
            <v>6.3300000000000009E-10</v>
          </cell>
          <cell r="L21">
            <v>1</v>
          </cell>
          <cell r="M21">
            <v>7.6190476190476207E-10</v>
          </cell>
          <cell r="N21">
            <v>6.3300000000000009E-10</v>
          </cell>
          <cell r="O21" t="str">
            <v>Steady State</v>
          </cell>
          <cell r="P21" t="str">
            <v>Steady State</v>
          </cell>
          <cell r="Q21">
            <v>0</v>
          </cell>
          <cell r="R21">
            <v>12.507012622720897</v>
          </cell>
          <cell r="S21">
            <v>0</v>
          </cell>
        </row>
        <row r="22">
          <cell r="A22" t="str">
            <v>BIPHENYL, 1,1-</v>
          </cell>
          <cell r="B22">
            <v>0.43973092812152859</v>
          </cell>
          <cell r="C22">
            <v>0.76603524111000232</v>
          </cell>
          <cell r="D22">
            <v>2.1757049509257941E-7</v>
          </cell>
          <cell r="E22">
            <v>1.8384845786640054</v>
          </cell>
          <cell r="F22">
            <v>0</v>
          </cell>
          <cell r="G22">
            <v>0.64834580094779948</v>
          </cell>
          <cell r="H22">
            <v>0.67125567126797614</v>
          </cell>
          <cell r="I22">
            <v>1.9453842849846601E-7</v>
          </cell>
          <cell r="J22">
            <v>1.7731966997525671E-7</v>
          </cell>
          <cell r="L22">
            <v>1</v>
          </cell>
          <cell r="M22">
            <v>1.9453842849846601E-7</v>
          </cell>
          <cell r="N22">
            <v>1.7731966997525671E-7</v>
          </cell>
          <cell r="O22" t="str">
            <v>Non-Steady State</v>
          </cell>
          <cell r="P22" t="str">
            <v>Non-Steady State</v>
          </cell>
          <cell r="Q22">
            <v>0</v>
          </cell>
          <cell r="R22">
            <v>122.45848478375518</v>
          </cell>
          <cell r="S22">
            <v>0</v>
          </cell>
        </row>
        <row r="23">
          <cell r="A23" t="str">
            <v>BIS(2-CHLOROETHYL)ETHER</v>
          </cell>
          <cell r="B23">
            <v>8.1902030861956358E-3</v>
          </cell>
          <cell r="C23">
            <v>0.6647353115150878</v>
          </cell>
          <cell r="D23">
            <v>2.5072636247771193E-7</v>
          </cell>
          <cell r="E23">
            <v>1.5953647476362107</v>
          </cell>
          <cell r="F23">
            <v>0</v>
          </cell>
          <cell r="G23">
            <v>0.30827492001630796</v>
          </cell>
          <cell r="H23">
            <v>0.33881564688931787</v>
          </cell>
          <cell r="I23">
            <v>3.5027198479811917E-9</v>
          </cell>
          <cell r="J23">
            <v>3.1926911934764794E-9</v>
          </cell>
          <cell r="L23">
            <v>1</v>
          </cell>
          <cell r="M23">
            <v>3.5027198479811917E-9</v>
          </cell>
          <cell r="N23">
            <v>3.1926911934764794E-9</v>
          </cell>
          <cell r="O23" t="str">
            <v>Non-Steady State</v>
          </cell>
          <cell r="P23" t="str">
            <v>Non-Steady State</v>
          </cell>
          <cell r="Q23">
            <v>0</v>
          </cell>
          <cell r="R23">
            <v>0</v>
          </cell>
          <cell r="S23">
            <v>2.004397755194637</v>
          </cell>
        </row>
        <row r="24">
          <cell r="A24" t="str">
            <v>BIS(2-CHLOROISOPROPYL)ETHER</v>
          </cell>
          <cell r="B24">
            <v>2.137591467374321E-2</v>
          </cell>
          <cell r="C24">
            <v>0.95378118203807316</v>
          </cell>
          <cell r="D24">
            <v>1.7474308552673211E-7</v>
          </cell>
          <cell r="E24">
            <v>2.2890748368913756</v>
          </cell>
          <cell r="F24">
            <v>0</v>
          </cell>
          <cell r="G24">
            <v>0.31639425733460524</v>
          </cell>
          <cell r="H24">
            <v>0.34773306539998639</v>
          </cell>
          <cell r="I24">
            <v>1.0013949646222429E-8</v>
          </cell>
          <cell r="J24">
            <v>9.1276066128549073E-9</v>
          </cell>
          <cell r="L24">
            <v>1</v>
          </cell>
          <cell r="M24">
            <v>1.0013949646222429E-8</v>
          </cell>
          <cell r="N24">
            <v>9.1276066128549073E-9</v>
          </cell>
          <cell r="O24" t="str">
            <v>Non-Steady State</v>
          </cell>
          <cell r="P24" t="str">
            <v>Non-Steady State</v>
          </cell>
          <cell r="Q24">
            <v>0</v>
          </cell>
          <cell r="R24">
            <v>1865.112119569671</v>
          </cell>
          <cell r="S24">
            <v>11.017385680183853</v>
          </cell>
        </row>
        <row r="25">
          <cell r="A25" t="str">
            <v>BIS(2-ETHYLHEXYL)PHTHALATE</v>
          </cell>
          <cell r="B25">
            <v>8.0819289980345967</v>
          </cell>
          <cell r="C25">
            <v>16.272292776377363</v>
          </cell>
          <cell r="D25">
            <v>1.0242359141215686E-8</v>
          </cell>
          <cell r="E25">
            <v>73.100778054148961</v>
          </cell>
          <cell r="F25">
            <v>73.100778054148961</v>
          </cell>
          <cell r="G25">
            <v>44.390680024527882</v>
          </cell>
          <cell r="H25">
            <v>8.1186319202227644</v>
          </cell>
          <cell r="I25">
            <v>1.0342020713856529E-5</v>
          </cell>
          <cell r="J25">
            <v>9.4266398367290647E-6</v>
          </cell>
          <cell r="K25" t="str">
            <v>*</v>
          </cell>
          <cell r="L25">
            <v>0.8</v>
          </cell>
          <cell r="M25">
            <v>8.2736165710852225E-6</v>
          </cell>
          <cell r="N25">
            <v>7.5413118693832518E-6</v>
          </cell>
          <cell r="O25" t="str">
            <v>Streamlined</v>
          </cell>
          <cell r="P25" t="str">
            <v>Streamlined</v>
          </cell>
          <cell r="Q25">
            <v>1</v>
          </cell>
          <cell r="R25">
            <v>68.129513343799061</v>
          </cell>
          <cell r="S25">
            <v>3.8326268012255493</v>
          </cell>
        </row>
        <row r="26">
          <cell r="A26" t="str">
            <v>BROMODICHLOROMETHANE</v>
          </cell>
          <cell r="B26">
            <v>1.9681064110737171E-2</v>
          </cell>
          <cell r="C26">
            <v>0.87146259218906952</v>
          </cell>
          <cell r="D26">
            <v>1.9124936418442069E-7</v>
          </cell>
          <cell r="E26">
            <v>2.0915102212537668</v>
          </cell>
          <cell r="F26">
            <v>0</v>
          </cell>
          <cell r="G26">
            <v>0.31534440707340705</v>
          </cell>
          <cell r="H26">
            <v>0.34658066543267896</v>
          </cell>
          <cell r="I26">
            <v>8.9992310720020664E-9</v>
          </cell>
          <cell r="J26">
            <v>8.2027016257667835E-9</v>
          </cell>
          <cell r="L26">
            <v>1</v>
          </cell>
          <cell r="M26">
            <v>8.9992310720020664E-9</v>
          </cell>
          <cell r="N26">
            <v>8.2027016257667835E-9</v>
          </cell>
          <cell r="O26" t="str">
            <v>Non-Steady State</v>
          </cell>
          <cell r="P26" t="str">
            <v>Non-Steady State</v>
          </cell>
          <cell r="Q26">
            <v>0</v>
          </cell>
          <cell r="R26">
            <v>155.65612245503846</v>
          </cell>
          <cell r="S26">
            <v>13.841555656462782</v>
          </cell>
        </row>
        <row r="27">
          <cell r="A27" t="str">
            <v>BROMOFORM</v>
          </cell>
          <cell r="B27">
            <v>1.4249082881973097E-2</v>
          </cell>
          <cell r="C27">
            <v>2.7456725990595929</v>
          </cell>
          <cell r="D27">
            <v>6.0701580634104318E-8</v>
          </cell>
          <cell r="E27">
            <v>6.5896142377430227</v>
          </cell>
          <cell r="F27">
            <v>0</v>
          </cell>
          <cell r="G27">
            <v>0.31199207523577405</v>
          </cell>
          <cell r="H27">
            <v>0.34289944989652515</v>
          </cell>
          <cell r="I27">
            <v>9.3111945992521797E-9</v>
          </cell>
          <cell r="J27">
            <v>8.4870530010876901E-9</v>
          </cell>
          <cell r="L27">
            <v>1</v>
          </cell>
          <cell r="M27">
            <v>9.3111945992521797E-9</v>
          </cell>
          <cell r="N27">
            <v>8.4870530010876901E-9</v>
          </cell>
          <cell r="O27" t="str">
            <v>Non-Steady State</v>
          </cell>
          <cell r="P27" t="str">
            <v>Non-Steady State</v>
          </cell>
          <cell r="Q27">
            <v>0</v>
          </cell>
          <cell r="R27">
            <v>921.06733841621224</v>
          </cell>
          <cell r="S27">
            <v>96.419735392490622</v>
          </cell>
        </row>
        <row r="28">
          <cell r="A28" t="str">
            <v>BROMOMETHANE</v>
          </cell>
          <cell r="B28">
            <v>0</v>
          </cell>
          <cell r="C28">
            <v>0.35797174568842249</v>
          </cell>
          <cell r="D28">
            <v>4.6558609352295866E-7</v>
          </cell>
          <cell r="E28">
            <v>0</v>
          </cell>
          <cell r="F28">
            <v>0</v>
          </cell>
          <cell r="G28">
            <v>0.30328643903424807</v>
          </cell>
          <cell r="H28">
            <v>0.33333333333333331</v>
          </cell>
          <cell r="I28">
            <v>0</v>
          </cell>
          <cell r="J28">
            <v>0</v>
          </cell>
          <cell r="L28">
            <v>1</v>
          </cell>
          <cell r="M28">
            <v>0</v>
          </cell>
          <cell r="N28">
            <v>0</v>
          </cell>
          <cell r="O28" t="str">
            <v>Reduced Steady State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CADMIUM</v>
          </cell>
          <cell r="B29">
            <v>4.070386632407063E-3</v>
          </cell>
          <cell r="C29">
            <v>0.44570627618149894</v>
          </cell>
          <cell r="D29">
            <v>3.7393834364315132E-7</v>
          </cell>
          <cell r="E29">
            <v>1.0696950628355975</v>
          </cell>
          <cell r="F29">
            <v>0</v>
          </cell>
          <cell r="G29">
            <v>0.30576047242112092</v>
          </cell>
          <cell r="H29">
            <v>0.33605242471572683</v>
          </cell>
          <cell r="I29">
            <v>7.6190476190476207E-10</v>
          </cell>
          <cell r="J29">
            <v>6.3300000000000009E-10</v>
          </cell>
          <cell r="L29">
            <v>1</v>
          </cell>
          <cell r="M29">
            <v>7.6190476190476207E-10</v>
          </cell>
          <cell r="N29">
            <v>6.3300000000000009E-10</v>
          </cell>
          <cell r="O29" t="str">
            <v>Non-Steady State</v>
          </cell>
          <cell r="P29" t="str">
            <v>Non-Steady State</v>
          </cell>
          <cell r="Q29">
            <v>0</v>
          </cell>
          <cell r="R29">
            <v>21.887272089761566</v>
          </cell>
          <cell r="S29">
            <v>0</v>
          </cell>
        </row>
        <row r="30">
          <cell r="A30" t="str">
            <v>CARBON TETRACHLORIDE</v>
          </cell>
          <cell r="B30">
            <v>7.6592635304495227E-2</v>
          </cell>
          <cell r="C30">
            <v>0.76603524111000232</v>
          </cell>
          <cell r="D30">
            <v>2.1757049509257941E-7</v>
          </cell>
          <cell r="E30">
            <v>1.8384845786640054</v>
          </cell>
          <cell r="F30">
            <v>0</v>
          </cell>
          <cell r="G30">
            <v>0.35166378309350788</v>
          </cell>
          <cell r="H30">
            <v>0.38621144784546702</v>
          </cell>
          <cell r="I30">
            <v>3.3884837189743109E-8</v>
          </cell>
          <cell r="J30">
            <v>3.0885661995043468E-8</v>
          </cell>
          <cell r="L30">
            <v>1</v>
          </cell>
          <cell r="M30">
            <v>3.3884837189743109E-8</v>
          </cell>
          <cell r="N30">
            <v>3.0885661995043468E-8</v>
          </cell>
          <cell r="O30" t="str">
            <v>Non-Steady State</v>
          </cell>
          <cell r="P30" t="str">
            <v>Non-Steady State</v>
          </cell>
          <cell r="Q30">
            <v>0</v>
          </cell>
          <cell r="R30">
            <v>56.24434564105551</v>
          </cell>
          <cell r="S30">
            <v>3.3224042766932897</v>
          </cell>
        </row>
        <row r="31">
          <cell r="A31" t="str">
            <v>CHLORDANE</v>
          </cell>
          <cell r="B31">
            <v>0.84531500943688975</v>
          </cell>
          <cell r="C31">
            <v>20.789725237382417</v>
          </cell>
          <cell r="D31">
            <v>8.0167806338767778E-9</v>
          </cell>
          <cell r="E31">
            <v>79.90738082345645</v>
          </cell>
          <cell r="F31">
            <v>79.90738082345645</v>
          </cell>
          <cell r="G31">
            <v>1.141857039673738</v>
          </cell>
          <cell r="H31">
            <v>1.0259526412930637</v>
          </cell>
          <cell r="I31">
            <v>1.1940029595682644E-6</v>
          </cell>
          <cell r="J31">
            <v>1.088320761991731E-6</v>
          </cell>
          <cell r="K31" t="str">
            <v>*</v>
          </cell>
          <cell r="L31">
            <v>0.7</v>
          </cell>
          <cell r="M31">
            <v>8.35802071697785E-7</v>
          </cell>
          <cell r="N31">
            <v>7.6182453339421168E-7</v>
          </cell>
          <cell r="O31" t="str">
            <v>Streamlined</v>
          </cell>
          <cell r="P31" t="str">
            <v>Streamlined</v>
          </cell>
          <cell r="Q31">
            <v>0.2</v>
          </cell>
          <cell r="R31">
            <v>6.8129513343799051</v>
          </cell>
          <cell r="S31">
            <v>0.61322028819608787</v>
          </cell>
        </row>
        <row r="32">
          <cell r="A32" t="str">
            <v>CHLOROANILINE, p-</v>
          </cell>
          <cell r="B32">
            <v>2.13614946563318E-2</v>
          </cell>
          <cell r="C32">
            <v>0.54783370661462616</v>
          </cell>
          <cell r="D32">
            <v>3.0422857274809561E-7</v>
          </cell>
          <cell r="E32">
            <v>1.3148008958751027</v>
          </cell>
          <cell r="F32">
            <v>0</v>
          </cell>
          <cell r="G32">
            <v>0.31638531723376528</v>
          </cell>
          <cell r="H32">
            <v>0.34772325303209028</v>
          </cell>
          <cell r="I32">
            <v>8.7660794657750095E-9</v>
          </cell>
          <cell r="J32">
            <v>7.9901864626214773E-9</v>
          </cell>
          <cell r="L32">
            <v>1</v>
          </cell>
          <cell r="M32">
            <v>8.7660794657750095E-9</v>
          </cell>
          <cell r="N32">
            <v>7.9901864626214773E-9</v>
          </cell>
          <cell r="O32" t="str">
            <v>Non-Steady State</v>
          </cell>
          <cell r="P32" t="str">
            <v>Non-Steady State</v>
          </cell>
          <cell r="Q32">
            <v>0</v>
          </cell>
          <cell r="R32">
            <v>27.176209477846502</v>
          </cell>
          <cell r="S32">
            <v>4.4949050429931079</v>
          </cell>
        </row>
        <row r="33">
          <cell r="A33" t="str">
            <v>CHLOROBENZENE</v>
          </cell>
          <cell r="B33">
            <v>0.11302275096144265</v>
          </cell>
          <cell r="C33">
            <v>0.45149063830996355</v>
          </cell>
          <cell r="D33">
            <v>3.6914755816541291E-7</v>
          </cell>
          <cell r="E33">
            <v>1.0835775319439125</v>
          </cell>
          <cell r="F33">
            <v>0</v>
          </cell>
          <cell r="G33">
            <v>0.3761495851803765</v>
          </cell>
          <cell r="H33">
            <v>0.41250749468783626</v>
          </cell>
          <cell r="I33">
            <v>4.4813142872086247E-8</v>
          </cell>
          <cell r="J33">
            <v>4.0846694228821831E-8</v>
          </cell>
          <cell r="L33">
            <v>1</v>
          </cell>
          <cell r="M33">
            <v>4.4813142872086247E-8</v>
          </cell>
          <cell r="N33">
            <v>4.0846694228821831E-8</v>
          </cell>
          <cell r="O33" t="str">
            <v>Non-Steady State</v>
          </cell>
          <cell r="P33" t="str">
            <v>Non-Steady State</v>
          </cell>
          <cell r="Q33">
            <v>0</v>
          </cell>
          <cell r="R33">
            <v>212.64191403967897</v>
          </cell>
          <cell r="S33">
            <v>0</v>
          </cell>
        </row>
        <row r="34">
          <cell r="A34" t="str">
            <v>CHLOROFORM</v>
          </cell>
          <cell r="B34">
            <v>2.8615420535016159E-2</v>
          </cell>
          <cell r="C34">
            <v>0.48780781039646454</v>
          </cell>
          <cell r="D34">
            <v>3.4166461281382264E-7</v>
          </cell>
          <cell r="E34">
            <v>1.1707387449515148</v>
          </cell>
          <cell r="F34">
            <v>0</v>
          </cell>
          <cell r="G34">
            <v>0.32089971401057249</v>
          </cell>
          <cell r="H34">
            <v>0.35267563456520812</v>
          </cell>
          <cell r="I34">
            <v>1.1492258952165281E-8</v>
          </cell>
          <cell r="J34">
            <v>1.0475069529433388E-8</v>
          </cell>
          <cell r="L34">
            <v>1</v>
          </cell>
          <cell r="M34">
            <v>1.1492258952165281E-8</v>
          </cell>
          <cell r="N34">
            <v>1.0475069529433388E-8</v>
          </cell>
          <cell r="O34" t="str">
            <v>Non-Steady State</v>
          </cell>
          <cell r="P34" t="str">
            <v>Non-Steady State</v>
          </cell>
          <cell r="Q34">
            <v>0</v>
          </cell>
          <cell r="R34">
            <v>414.59005205667631</v>
          </cell>
          <cell r="S34">
            <v>0</v>
          </cell>
        </row>
        <row r="35">
          <cell r="A35" t="str">
            <v>CHLOROPHENOL, 2-</v>
          </cell>
          <cell r="B35">
            <v>3.4428769982038414E-2</v>
          </cell>
          <cell r="C35">
            <v>0.55494347534480093</v>
          </cell>
          <cell r="D35">
            <v>3.003308878676559E-7</v>
          </cell>
          <cell r="E35">
            <v>1.3318643408275221</v>
          </cell>
          <cell r="F35">
            <v>0</v>
          </cell>
          <cell r="G35">
            <v>0.32454264525209092</v>
          </cell>
          <cell r="H35">
            <v>0.35666780954309124</v>
          </cell>
          <cell r="I35">
            <v>1.4164635500703215E-8</v>
          </cell>
          <cell r="J35">
            <v>1.2910911801286109E-8</v>
          </cell>
          <cell r="L35">
            <v>1</v>
          </cell>
          <cell r="M35">
            <v>1.4164635500703215E-8</v>
          </cell>
          <cell r="N35">
            <v>1.2910911801286109E-8</v>
          </cell>
          <cell r="O35" t="str">
            <v>Non-Steady State</v>
          </cell>
          <cell r="P35" t="str">
            <v>Non-Steady State</v>
          </cell>
          <cell r="Q35">
            <v>0</v>
          </cell>
          <cell r="R35">
            <v>168.1856281084842</v>
          </cell>
          <cell r="S35">
            <v>0</v>
          </cell>
        </row>
        <row r="36">
          <cell r="A36" t="str">
            <v>CHROMIUM (TOTAL)</v>
          </cell>
          <cell r="B36">
            <v>0</v>
          </cell>
          <cell r="C36">
            <v>0.10515955741336554</v>
          </cell>
          <cell r="D36">
            <v>1.5848931924611134E-6</v>
          </cell>
          <cell r="E36">
            <v>0</v>
          </cell>
          <cell r="F36">
            <v>0</v>
          </cell>
          <cell r="G36">
            <v>0.30328643903424807</v>
          </cell>
          <cell r="H36">
            <v>0.33333333333333331</v>
          </cell>
          <cell r="I36">
            <v>1.5238095238095241E-9</v>
          </cell>
          <cell r="J36">
            <v>1.2660000000000002E-9</v>
          </cell>
          <cell r="L36">
            <v>1</v>
          </cell>
          <cell r="M36">
            <v>1.5238095238095241E-9</v>
          </cell>
          <cell r="N36">
            <v>1.2660000000000002E-9</v>
          </cell>
          <cell r="O36" t="str">
            <v>Reduced Steady State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CHROMIUM(III)</v>
          </cell>
          <cell r="B37">
            <v>2.7735009811261455E-3</v>
          </cell>
          <cell r="C37">
            <v>0.20561213829438749</v>
          </cell>
          <cell r="D37">
            <v>8.1058768246473756E-7</v>
          </cell>
          <cell r="E37">
            <v>0.49346913190652997</v>
          </cell>
          <cell r="F37">
            <v>0</v>
          </cell>
          <cell r="G37">
            <v>0.30497110957117501</v>
          </cell>
          <cell r="H37">
            <v>0.33518489099810989</v>
          </cell>
          <cell r="I37">
            <v>7.6190476190476207E-10</v>
          </cell>
          <cell r="J37">
            <v>6.3300000000000009E-10</v>
          </cell>
          <cell r="L37">
            <v>1</v>
          </cell>
          <cell r="M37">
            <v>7.6190476190476207E-10</v>
          </cell>
          <cell r="N37">
            <v>6.3300000000000009E-10</v>
          </cell>
          <cell r="O37" t="str">
            <v>Steady State</v>
          </cell>
          <cell r="P37" t="str">
            <v>Steady State</v>
          </cell>
          <cell r="Q37">
            <v>0</v>
          </cell>
          <cell r="R37">
            <v>234506.48667601679</v>
          </cell>
          <cell r="S37">
            <v>0</v>
          </cell>
        </row>
        <row r="38">
          <cell r="A38" t="str">
            <v>CHROMIUM(VI)</v>
          </cell>
          <cell r="B38">
            <v>5.5470019622522911E-3</v>
          </cell>
          <cell r="C38">
            <v>0.20561213829438749</v>
          </cell>
          <cell r="D38">
            <v>8.1058768246473756E-7</v>
          </cell>
          <cell r="E38">
            <v>0.49346913190652997</v>
          </cell>
          <cell r="F38">
            <v>0</v>
          </cell>
          <cell r="G38">
            <v>0.30666048844806176</v>
          </cell>
          <cell r="H38">
            <v>0.33704153447327106</v>
          </cell>
          <cell r="I38">
            <v>1.5238095238095241E-9</v>
          </cell>
          <cell r="J38">
            <v>1.2660000000000002E-9</v>
          </cell>
          <cell r="L38">
            <v>1</v>
          </cell>
          <cell r="M38">
            <v>1.5238095238095241E-9</v>
          </cell>
          <cell r="N38">
            <v>1.2660000000000002E-9</v>
          </cell>
          <cell r="O38" t="str">
            <v>Steady State</v>
          </cell>
          <cell r="P38" t="str">
            <v>Steady State</v>
          </cell>
          <cell r="Q38">
            <v>0</v>
          </cell>
          <cell r="R38">
            <v>103.18285413744738</v>
          </cell>
          <cell r="S38">
            <v>0</v>
          </cell>
        </row>
        <row r="39">
          <cell r="A39" t="str">
            <v>CHRYSENE</v>
          </cell>
          <cell r="B39">
            <v>3.3250185728994128</v>
          </cell>
          <cell r="C39">
            <v>1.9890639653513249</v>
          </cell>
          <cell r="D39">
            <v>8.3791506743840996E-8</v>
          </cell>
          <cell r="E39">
            <v>8.4728374320800182</v>
          </cell>
          <cell r="F39">
            <v>8.4728374320800182</v>
          </cell>
          <cell r="G39">
            <v>8.5063834733548784</v>
          </cell>
          <cell r="H39">
            <v>3.4020895328767868</v>
          </cell>
          <cell r="I39">
            <v>1.9480737901140509E-6</v>
          </cell>
          <cell r="J39">
            <v>1.7756481545402984E-6</v>
          </cell>
          <cell r="K39" t="str">
            <v>*</v>
          </cell>
          <cell r="L39">
            <v>1</v>
          </cell>
          <cell r="M39">
            <v>1.9480737901140509E-6</v>
          </cell>
          <cell r="N39">
            <v>1.7756481545402984E-6</v>
          </cell>
          <cell r="O39" t="str">
            <v>Streamlined</v>
          </cell>
          <cell r="P39" t="str">
            <v>Streamlined</v>
          </cell>
          <cell r="Q39">
            <v>1</v>
          </cell>
          <cell r="R39">
            <v>94.018728414442705</v>
          </cell>
          <cell r="S39">
            <v>0.67622237259979567</v>
          </cell>
        </row>
        <row r="40">
          <cell r="A40" t="str">
            <v>CYANIDE</v>
          </cell>
          <cell r="B40">
            <v>1.9985201625794739E-3</v>
          </cell>
          <cell r="C40">
            <v>0.14895282680836641</v>
          </cell>
          <cell r="D40">
            <v>1.1189224819552422E-6</v>
          </cell>
          <cell r="E40">
            <v>0.35748678434007936</v>
          </cell>
          <cell r="F40">
            <v>0</v>
          </cell>
          <cell r="G40">
            <v>0.30449990116774828</v>
          </cell>
          <cell r="H40">
            <v>0.33466700881388833</v>
          </cell>
          <cell r="I40">
            <v>7.6190476190476207E-10</v>
          </cell>
          <cell r="J40">
            <v>6.3300000000000009E-10</v>
          </cell>
          <cell r="L40">
            <v>1</v>
          </cell>
          <cell r="M40">
            <v>7.6190476190476207E-10</v>
          </cell>
          <cell r="N40">
            <v>6.3300000000000009E-10</v>
          </cell>
          <cell r="O40" t="str">
            <v>Steady State</v>
          </cell>
          <cell r="P40" t="str">
            <v>Steady State</v>
          </cell>
          <cell r="Q40">
            <v>0</v>
          </cell>
          <cell r="R40">
            <v>375.21037868162676</v>
          </cell>
          <cell r="S40">
            <v>0</v>
          </cell>
        </row>
        <row r="41">
          <cell r="A41" t="str">
            <v>DIBENZO(a,h)ANTHRACENE</v>
          </cell>
          <cell r="B41">
            <v>8.0398704345065379</v>
          </cell>
          <cell r="C41">
            <v>3.7900832514931624</v>
          </cell>
          <cell r="D41">
            <v>4.3974407844736847E-8</v>
          </cell>
          <cell r="E41">
            <v>17.022543969464827</v>
          </cell>
          <cell r="F41">
            <v>17.022543969464827</v>
          </cell>
          <cell r="G41">
            <v>43.947350970956471</v>
          </cell>
          <cell r="H41">
            <v>8.0767441193395602</v>
          </cell>
          <cell r="I41">
            <v>5.8885098150373255E-6</v>
          </cell>
          <cell r="J41">
            <v>5.3673129011459645E-6</v>
          </cell>
          <cell r="K41" t="str">
            <v>*</v>
          </cell>
          <cell r="L41">
            <v>0.6</v>
          </cell>
          <cell r="M41">
            <v>3.5331058890223953E-6</v>
          </cell>
          <cell r="N41">
            <v>3.2203877406875787E-6</v>
          </cell>
          <cell r="O41" t="str">
            <v>Streamlined</v>
          </cell>
          <cell r="P41" t="str">
            <v>Streamlined</v>
          </cell>
          <cell r="Q41">
            <v>1</v>
          </cell>
          <cell r="R41">
            <v>94.018728414442705</v>
          </cell>
          <cell r="S41">
            <v>6.7622237259979566E-3</v>
          </cell>
        </row>
        <row r="42">
          <cell r="A42" t="str">
            <v>DIBROMOCHLOROMETHANE</v>
          </cell>
          <cell r="B42">
            <v>1.6027224470339885E-2</v>
          </cell>
          <cell r="C42">
            <v>1.5369111085404419</v>
          </cell>
          <cell r="D42">
            <v>1.0844261957670731E-7</v>
          </cell>
          <cell r="E42">
            <v>3.6885866604970605</v>
          </cell>
          <cell r="F42">
            <v>0</v>
          </cell>
          <cell r="G42">
            <v>0.31308737514707391</v>
          </cell>
          <cell r="H42">
            <v>0.34410242295441756</v>
          </cell>
          <cell r="I42">
            <v>8.6418237231086029E-9</v>
          </cell>
          <cell r="J42">
            <v>7.8769286993497256E-9</v>
          </cell>
          <cell r="L42">
            <v>1</v>
          </cell>
          <cell r="M42">
            <v>8.6418237231086029E-9</v>
          </cell>
          <cell r="N42">
            <v>7.8769286993497256E-9</v>
          </cell>
          <cell r="O42" t="str">
            <v>Non-Steady State</v>
          </cell>
          <cell r="P42" t="str">
            <v>Non-Steady State</v>
          </cell>
          <cell r="Q42">
            <v>0</v>
          </cell>
          <cell r="R42">
            <v>1080.6248454239126</v>
          </cell>
          <cell r="S42">
            <v>10.638914208520655</v>
          </cell>
        </row>
        <row r="43">
          <cell r="A43" t="str">
            <v>DICHLOROBENZENE, 1,2-  (o-DCB)</v>
          </cell>
          <cell r="B43">
            <v>0.20383807974332754</v>
          </cell>
          <cell r="C43">
            <v>0.69992055777344264</v>
          </cell>
          <cell r="D43">
            <v>2.3812226232768406E-7</v>
          </cell>
          <cell r="E43">
            <v>1.6798093386562623</v>
          </cell>
          <cell r="F43">
            <v>0</v>
          </cell>
          <cell r="G43">
            <v>0.4418757583728371</v>
          </cell>
          <cell r="H43">
            <v>0.48073024567680922</v>
          </cell>
          <cell r="I43">
            <v>8.8227790501632797E-8</v>
          </cell>
          <cell r="J43">
            <v>8.041867519516318E-8</v>
          </cell>
          <cell r="L43">
            <v>1</v>
          </cell>
          <cell r="M43">
            <v>8.8227790501632797E-8</v>
          </cell>
          <cell r="N43">
            <v>8.041867519516318E-8</v>
          </cell>
          <cell r="O43" t="str">
            <v>Non-Steady State</v>
          </cell>
          <cell r="P43" t="str">
            <v>Non-Steady State</v>
          </cell>
          <cell r="Q43">
            <v>0</v>
          </cell>
          <cell r="R43">
            <v>486.02810850453619</v>
          </cell>
          <cell r="S43">
            <v>0</v>
          </cell>
        </row>
        <row r="44">
          <cell r="A44" t="str">
            <v>DICHLOROBENZENE, 1,3-  (m-DCB)</v>
          </cell>
          <cell r="B44">
            <v>0.23729321441425888</v>
          </cell>
          <cell r="C44">
            <v>0.69992055777344264</v>
          </cell>
          <cell r="D44">
            <v>2.3812226232768406E-7</v>
          </cell>
          <cell r="E44">
            <v>1.6798093386562623</v>
          </cell>
          <cell r="F44">
            <v>0</v>
          </cell>
          <cell r="G44">
            <v>0.46789920585948597</v>
          </cell>
          <cell r="H44">
            <v>0.50669850125334892</v>
          </cell>
          <cell r="I44">
            <v>1.027082674403264E-7</v>
          </cell>
          <cell r="J44">
            <v>9.3617473045397239E-8</v>
          </cell>
          <cell r="L44">
            <v>1</v>
          </cell>
          <cell r="M44">
            <v>1.027082674403264E-7</v>
          </cell>
          <cell r="N44">
            <v>9.3617473045397239E-8</v>
          </cell>
          <cell r="O44" t="str">
            <v>Non-Steady State</v>
          </cell>
          <cell r="P44" t="str">
            <v>Non-Steady State</v>
          </cell>
          <cell r="Q44">
            <v>0</v>
          </cell>
          <cell r="R44">
            <v>417.50471703708837</v>
          </cell>
          <cell r="S44">
            <v>0</v>
          </cell>
        </row>
        <row r="45">
          <cell r="A45" t="str">
            <v>DICHLOROBENZENE, 1,4-  (p-DCB)</v>
          </cell>
          <cell r="B45">
            <v>0.20695947756407057</v>
          </cell>
          <cell r="C45">
            <v>0.69992055777344264</v>
          </cell>
          <cell r="D45">
            <v>2.3812226232768406E-7</v>
          </cell>
          <cell r="E45">
            <v>1.6798093386562623</v>
          </cell>
          <cell r="F45">
            <v>0</v>
          </cell>
          <cell r="G45">
            <v>0.44426105058098048</v>
          </cell>
          <cell r="H45">
            <v>0.48313555433350669</v>
          </cell>
          <cell r="I45">
            <v>8.957883361069044E-8</v>
          </cell>
          <cell r="J45">
            <v>8.1650136352064305E-8</v>
          </cell>
          <cell r="L45">
            <v>1</v>
          </cell>
          <cell r="M45">
            <v>8.957883361069044E-8</v>
          </cell>
          <cell r="N45">
            <v>8.1650136352064305E-8</v>
          </cell>
          <cell r="O45" t="str">
            <v>Non-Steady State</v>
          </cell>
          <cell r="P45" t="str">
            <v>Non-Steady State</v>
          </cell>
          <cell r="Q45">
            <v>0</v>
          </cell>
          <cell r="R45">
            <v>478.69775042399726</v>
          </cell>
          <cell r="S45">
            <v>3.6655510766113291</v>
          </cell>
        </row>
        <row r="46">
          <cell r="A46" t="str">
            <v>DICHLOROBENZIDINE, 3,3'-</v>
          </cell>
          <cell r="B46">
            <v>7.6981596331995431E-2</v>
          </cell>
          <cell r="C46">
            <v>2.7456725990595929</v>
          </cell>
          <cell r="D46">
            <v>6.0701580634104318E-8</v>
          </cell>
          <cell r="E46">
            <v>6.5896142377430227</v>
          </cell>
          <cell r="F46">
            <v>0</v>
          </cell>
          <cell r="G46">
            <v>0.35191991217912288</v>
          </cell>
          <cell r="H46">
            <v>0.38648858741578584</v>
          </cell>
          <cell r="I46">
            <v>5.0304333966301686E-8</v>
          </cell>
          <cell r="J46">
            <v>4.5851855420431999E-8</v>
          </cell>
          <cell r="L46">
            <v>1</v>
          </cell>
          <cell r="M46">
            <v>5.0304333966301686E-8</v>
          </cell>
          <cell r="N46">
            <v>4.5851855420431999E-8</v>
          </cell>
          <cell r="O46" t="str">
            <v>Non-Steady State</v>
          </cell>
          <cell r="P46" t="str">
            <v>Non-Steady State</v>
          </cell>
          <cell r="Q46">
            <v>0</v>
          </cell>
          <cell r="R46">
            <v>0</v>
          </cell>
          <cell r="S46">
            <v>0.31331451341258859</v>
          </cell>
        </row>
        <row r="47">
          <cell r="A47" t="str">
            <v>DICHLORODIPHENYL DICHLOROETHANE, P,P'- (DDD)</v>
          </cell>
          <cell r="B47">
            <v>1.6550138830186254</v>
          </cell>
          <cell r="C47">
            <v>6.5140149298733672</v>
          </cell>
          <cell r="D47">
            <v>2.5585858869056455E-8</v>
          </cell>
          <cell r="E47">
            <v>26.108464995571143</v>
          </cell>
          <cell r="F47">
            <v>26.108464995571143</v>
          </cell>
          <cell r="G47">
            <v>2.707033117284749</v>
          </cell>
          <cell r="H47">
            <v>1.7805625046154168</v>
          </cell>
          <cell r="I47">
            <v>1.4811716920421644E-6</v>
          </cell>
          <cell r="J47">
            <v>1.3500719504973289E-6</v>
          </cell>
          <cell r="K47" t="str">
            <v>*</v>
          </cell>
          <cell r="L47">
            <v>0.8</v>
          </cell>
          <cell r="M47">
            <v>1.1849373536337316E-6</v>
          </cell>
          <cell r="N47">
            <v>1.0800575603978633E-6</v>
          </cell>
          <cell r="O47" t="str">
            <v>Streamlined</v>
          </cell>
          <cell r="P47" t="str">
            <v>Streamlined</v>
          </cell>
          <cell r="Q47">
            <v>0.2</v>
          </cell>
          <cell r="R47">
            <v>7.664570251177393</v>
          </cell>
          <cell r="S47">
            <v>0.67070969021447124</v>
          </cell>
        </row>
        <row r="48">
          <cell r="A48" t="str">
            <v>DICHLORODIPHENYLDICHLOROETHYLENE,P,P'- (DDE)</v>
          </cell>
          <cell r="B48">
            <v>3.5648413933538885</v>
          </cell>
          <cell r="C48">
            <v>6.3481729416355934</v>
          </cell>
          <cell r="D48">
            <v>2.625427318993697E-8</v>
          </cell>
          <cell r="E48">
            <v>27.185395009407472</v>
          </cell>
          <cell r="F48">
            <v>27.185395009407472</v>
          </cell>
          <cell r="G48">
            <v>9.6278775357539708</v>
          </cell>
          <cell r="H48">
            <v>3.6378632805586975</v>
          </cell>
          <cell r="I48">
            <v>3.159405743207249E-6</v>
          </cell>
          <cell r="J48">
            <v>2.879764106390206E-6</v>
          </cell>
          <cell r="K48" t="str">
            <v>*</v>
          </cell>
          <cell r="L48">
            <v>0.8</v>
          </cell>
          <cell r="M48">
            <v>2.5275245945657994E-6</v>
          </cell>
          <cell r="N48">
            <v>2.303811285112165E-6</v>
          </cell>
          <cell r="O48" t="str">
            <v>Streamlined</v>
          </cell>
          <cell r="P48" t="str">
            <v>Streamlined</v>
          </cell>
          <cell r="Q48">
            <v>1</v>
          </cell>
          <cell r="R48">
            <v>1.5329140502354788</v>
          </cell>
          <cell r="S48">
            <v>9.4688426853807683E-2</v>
          </cell>
        </row>
        <row r="49">
          <cell r="A49" t="str">
            <v>DICHLORODIPHENYLTRICHLOROETHANE, P,P'- (DDT)</v>
          </cell>
          <cell r="B49">
            <v>4.3423845725873393</v>
          </cell>
          <cell r="C49">
            <v>10.098311185649427</v>
          </cell>
          <cell r="D49">
            <v>1.6504409856522782E-8</v>
          </cell>
          <cell r="E49">
            <v>43.854249851422459</v>
          </cell>
          <cell r="F49">
            <v>43.854249851422459</v>
          </cell>
          <cell r="G49">
            <v>13.765032663277248</v>
          </cell>
          <cell r="H49">
            <v>4.4047786830831885</v>
          </cell>
          <cell r="I49">
            <v>4.6005039007810639E-6</v>
          </cell>
          <cell r="J49">
            <v>4.1933094643704903E-6</v>
          </cell>
          <cell r="K49" t="str">
            <v>*</v>
          </cell>
          <cell r="L49">
            <v>0.7</v>
          </cell>
          <cell r="M49">
            <v>3.2203527305467445E-6</v>
          </cell>
          <cell r="N49">
            <v>2.9353166250593429E-6</v>
          </cell>
          <cell r="O49" t="str">
            <v>Streamlined</v>
          </cell>
          <cell r="P49" t="str">
            <v>Streamlined</v>
          </cell>
          <cell r="Q49">
            <v>1</v>
          </cell>
          <cell r="R49">
            <v>1.5329140502354788</v>
          </cell>
          <cell r="S49">
            <v>9.4688426853807683E-2</v>
          </cell>
        </row>
        <row r="50">
          <cell r="A50" t="str">
            <v>DICHLOROETHANE, 1,1-</v>
          </cell>
          <cell r="B50">
            <v>2.569474129123963E-2</v>
          </cell>
          <cell r="C50">
            <v>0.37691962435139414</v>
          </cell>
          <cell r="D50">
            <v>4.4218092107426823E-7</v>
          </cell>
          <cell r="E50">
            <v>0.90460709844334586</v>
          </cell>
          <cell r="F50">
            <v>0</v>
          </cell>
          <cell r="G50">
            <v>0.31907792096959164</v>
          </cell>
          <cell r="H50">
            <v>0.35067772103597583</v>
          </cell>
          <cell r="I50">
            <v>9.9450141017426233E-9</v>
          </cell>
          <cell r="J50">
            <v>9.0647726108992452E-9</v>
          </cell>
          <cell r="L50">
            <v>1</v>
          </cell>
          <cell r="M50">
            <v>9.9450141017426233E-9</v>
          </cell>
          <cell r="N50">
            <v>9.0647726108992452E-9</v>
          </cell>
          <cell r="O50" t="str">
            <v>Non-Steady State</v>
          </cell>
          <cell r="P50" t="str">
            <v>Non-Steady State</v>
          </cell>
          <cell r="Q50">
            <v>0</v>
          </cell>
          <cell r="R50">
            <v>7186.3793079873039</v>
          </cell>
          <cell r="S50">
            <v>0</v>
          </cell>
        </row>
        <row r="51">
          <cell r="A51" t="str">
            <v>DICHLOROETHANE, 1,2-</v>
          </cell>
          <cell r="B51">
            <v>7.7347138136499311E-3</v>
          </cell>
          <cell r="C51">
            <v>0.37691962435139414</v>
          </cell>
          <cell r="D51">
            <v>4.4218092107426823E-7</v>
          </cell>
          <cell r="E51">
            <v>0.90460709844334586</v>
          </cell>
          <cell r="F51">
            <v>0</v>
          </cell>
          <cell r="G51">
            <v>0.30799640406765694</v>
          </cell>
          <cell r="H51">
            <v>0.33850959808043657</v>
          </cell>
          <cell r="I51">
            <v>2.9936801884017321E-9</v>
          </cell>
          <cell r="J51">
            <v>2.7287070586315818E-9</v>
          </cell>
          <cell r="L51">
            <v>1</v>
          </cell>
          <cell r="M51">
            <v>2.9936801884017321E-9</v>
          </cell>
          <cell r="N51">
            <v>2.7287070586315818E-9</v>
          </cell>
          <cell r="O51" t="str">
            <v>Non-Steady State</v>
          </cell>
          <cell r="P51" t="str">
            <v>Non-Steady State</v>
          </cell>
          <cell r="Q51">
            <v>0</v>
          </cell>
          <cell r="R51">
            <v>3183.089667150266</v>
          </cell>
          <cell r="S51">
            <v>28.927381609385026</v>
          </cell>
        </row>
        <row r="52">
          <cell r="A52" t="str">
            <v>DICHLOROETHYLENE, 1,1-</v>
          </cell>
          <cell r="B52">
            <v>1.6293430001152933E-2</v>
          </cell>
          <cell r="C52">
            <v>0.36732353030168502</v>
          </cell>
          <cell r="D52">
            <v>4.5373261693794112E-7</v>
          </cell>
          <cell r="E52">
            <v>0.88157647272404405</v>
          </cell>
          <cell r="F52">
            <v>0</v>
          </cell>
          <cell r="G52">
            <v>0.31325152571386122</v>
          </cell>
          <cell r="H52">
            <v>0.34428269323289024</v>
          </cell>
          <cell r="I52">
            <v>6.2893447800456623E-9</v>
          </cell>
          <cell r="J52">
            <v>5.7326696291632373E-9</v>
          </cell>
          <cell r="L52">
            <v>1</v>
          </cell>
          <cell r="M52">
            <v>6.2893447800456623E-9</v>
          </cell>
          <cell r="N52">
            <v>5.7326696291632373E-9</v>
          </cell>
          <cell r="O52" t="str">
            <v>Non-Steady State</v>
          </cell>
          <cell r="P52" t="str">
            <v>Non-Steady State</v>
          </cell>
          <cell r="Q52">
            <v>0</v>
          </cell>
          <cell r="R52">
            <v>3787.8160634027258</v>
          </cell>
          <cell r="S52">
            <v>0</v>
          </cell>
        </row>
        <row r="53">
          <cell r="A53" t="str">
            <v>DICHLOROETHYLENE, CIS-1,2-</v>
          </cell>
          <cell r="B53">
            <v>2.4935180663020255E-2</v>
          </cell>
          <cell r="C53">
            <v>0.36732353030168502</v>
          </cell>
          <cell r="D53">
            <v>4.5373261693794112E-7</v>
          </cell>
          <cell r="E53">
            <v>0.88157647272404405</v>
          </cell>
          <cell r="F53">
            <v>0</v>
          </cell>
          <cell r="G53">
            <v>0.31860505788962357</v>
          </cell>
          <cell r="H53">
            <v>0.35015899932217032</v>
          </cell>
          <cell r="I53">
            <v>9.6251033902232298E-9</v>
          </cell>
          <cell r="J53">
            <v>8.7731774632155269E-9</v>
          </cell>
          <cell r="L53">
            <v>1</v>
          </cell>
          <cell r="M53">
            <v>9.6251033902232298E-9</v>
          </cell>
          <cell r="N53">
            <v>8.7731774632155269E-9</v>
          </cell>
          <cell r="O53" t="str">
            <v>Non-Steady State</v>
          </cell>
          <cell r="P53" t="str">
            <v>Non-Steady State</v>
          </cell>
          <cell r="Q53">
            <v>0</v>
          </cell>
          <cell r="R53">
            <v>83.162619184662375</v>
          </cell>
          <cell r="S53">
            <v>0</v>
          </cell>
        </row>
        <row r="54">
          <cell r="A54" t="str">
            <v>DICHLOROETHYLENE, TRANS-1,2-</v>
          </cell>
          <cell r="B54">
            <v>4.1173000653169374E-2</v>
          </cell>
          <cell r="C54">
            <v>0.36732353030168502</v>
          </cell>
          <cell r="D54">
            <v>4.5373261693794112E-7</v>
          </cell>
          <cell r="E54">
            <v>0.88157647272404405</v>
          </cell>
          <cell r="F54">
            <v>0</v>
          </cell>
          <cell r="G54">
            <v>0.32879734622922197</v>
          </cell>
          <cell r="H54">
            <v>0.36132472675845639</v>
          </cell>
          <cell r="I54">
            <v>1.5892982430249733E-8</v>
          </cell>
          <cell r="J54">
            <v>1.4486281302908013E-8</v>
          </cell>
          <cell r="L54">
            <v>1</v>
          </cell>
          <cell r="M54">
            <v>1.5892982430249733E-8</v>
          </cell>
          <cell r="N54">
            <v>1.4486281302908013E-8</v>
          </cell>
          <cell r="O54" t="str">
            <v>Non-Steady State</v>
          </cell>
          <cell r="P54" t="str">
            <v>Non-Steady State</v>
          </cell>
          <cell r="Q54">
            <v>0</v>
          </cell>
          <cell r="R54">
            <v>503.64921207652753</v>
          </cell>
          <cell r="S54">
            <v>0</v>
          </cell>
        </row>
        <row r="55">
          <cell r="A55" t="str">
            <v>DICHLOROMETHANE</v>
          </cell>
          <cell r="B55">
            <v>1.2552670091854621E-2</v>
          </cell>
          <cell r="C55">
            <v>0.31466522484938236</v>
          </cell>
          <cell r="D55">
            <v>5.2966344389165754E-7</v>
          </cell>
          <cell r="E55">
            <v>0.75519653963851763</v>
          </cell>
          <cell r="F55">
            <v>0</v>
          </cell>
          <cell r="G55">
            <v>0.31094898809252197</v>
          </cell>
          <cell r="H55">
            <v>0.34175365210407399</v>
          </cell>
          <cell r="I55">
            <v>4.9194599873853893E-9</v>
          </cell>
          <cell r="J55">
            <v>4.3667357765437978E-9</v>
          </cell>
          <cell r="L55">
            <v>1</v>
          </cell>
          <cell r="M55">
            <v>4.9194599873853893E-9</v>
          </cell>
          <cell r="N55">
            <v>4.3667357765437978E-9</v>
          </cell>
          <cell r="O55" t="str">
            <v>Steady State</v>
          </cell>
          <cell r="P55" t="str">
            <v>Non-Steady State</v>
          </cell>
          <cell r="Q55">
            <v>0</v>
          </cell>
          <cell r="R55">
            <v>581.1096644076132</v>
          </cell>
          <cell r="S55">
            <v>822.47086297762667</v>
          </cell>
        </row>
        <row r="56">
          <cell r="A56" t="str">
            <v>DICHLOROPHENOL, 2,4-</v>
          </cell>
          <cell r="B56">
            <v>9.9522311469375721E-2</v>
          </cell>
          <cell r="C56">
            <v>0.86029767582778804</v>
          </cell>
          <cell r="D56">
            <v>1.9373139245819553E-7</v>
          </cell>
          <cell r="E56">
            <v>2.0647144219866913</v>
          </cell>
          <cell r="F56">
            <v>0</v>
          </cell>
          <cell r="G56">
            <v>0.36695677040508995</v>
          </cell>
          <cell r="H56">
            <v>0.40268426630763138</v>
          </cell>
          <cell r="I56">
            <v>4.5352935600508619E-8</v>
          </cell>
          <cell r="J56">
            <v>4.1338709452742757E-8</v>
          </cell>
          <cell r="L56">
            <v>1</v>
          </cell>
          <cell r="M56">
            <v>4.5352935600508619E-8</v>
          </cell>
          <cell r="N56">
            <v>4.1338709452742757E-8</v>
          </cell>
          <cell r="O56" t="str">
            <v>Non-Steady State</v>
          </cell>
          <cell r="P56" t="str">
            <v>Non-Steady State</v>
          </cell>
          <cell r="Q56">
            <v>0</v>
          </cell>
          <cell r="R56">
            <v>31.516656027709761</v>
          </cell>
          <cell r="S56">
            <v>0</v>
          </cell>
        </row>
        <row r="57">
          <cell r="A57" t="str">
            <v>DICHLOROPROPANE, 1,2-</v>
          </cell>
          <cell r="B57">
            <v>3.0589041857978547E-2</v>
          </cell>
          <cell r="C57">
            <v>0.45149063830996355</v>
          </cell>
          <cell r="D57">
            <v>3.6914755816541291E-7</v>
          </cell>
          <cell r="E57">
            <v>1.0835775319439125</v>
          </cell>
          <cell r="F57">
            <v>0</v>
          </cell>
          <cell r="G57">
            <v>0.32213396156110097</v>
          </cell>
          <cell r="H57">
            <v>0.35402866696052127</v>
          </cell>
          <cell r="I57">
            <v>1.2128452824241199E-8</v>
          </cell>
          <cell r="J57">
            <v>1.1054953351398529E-8</v>
          </cell>
          <cell r="L57">
            <v>1</v>
          </cell>
          <cell r="M57">
            <v>1.2128452824241199E-8</v>
          </cell>
          <cell r="N57">
            <v>1.1054953351398529E-8</v>
          </cell>
          <cell r="O57" t="str">
            <v>Non-Steady State</v>
          </cell>
          <cell r="P57" t="str">
            <v>Non-Steady State</v>
          </cell>
          <cell r="Q57">
            <v>0</v>
          </cell>
          <cell r="R57">
            <v>0</v>
          </cell>
          <cell r="S57">
            <v>9.5552401033368728</v>
          </cell>
        </row>
        <row r="58">
          <cell r="A58" t="str">
            <v>DICHLOROPROPENE, 1,3-</v>
          </cell>
          <cell r="B58">
            <v>3.4079101924376042E-2</v>
          </cell>
          <cell r="C58">
            <v>0.4399960215591352</v>
          </cell>
          <cell r="D58">
            <v>3.7879130378515654E-7</v>
          </cell>
          <cell r="E58">
            <v>1.0559904517419245</v>
          </cell>
          <cell r="F58">
            <v>0</v>
          </cell>
          <cell r="G58">
            <v>0.32432288854857805</v>
          </cell>
          <cell r="H58">
            <v>0.35642710481217688</v>
          </cell>
          <cell r="I58">
            <v>1.3458770986913781E-8</v>
          </cell>
          <cell r="J58">
            <v>1.226752394420072E-8</v>
          </cell>
          <cell r="L58">
            <v>1</v>
          </cell>
          <cell r="M58">
            <v>1.3458770986913781E-8</v>
          </cell>
          <cell r="N58">
            <v>1.226752394420072E-8</v>
          </cell>
          <cell r="O58" t="str">
            <v>Non-Steady State</v>
          </cell>
          <cell r="P58" t="str">
            <v>Non-Steady State</v>
          </cell>
          <cell r="Q58">
            <v>0</v>
          </cell>
          <cell r="R58">
            <v>1062.0381850303484</v>
          </cell>
          <cell r="S58">
            <v>5.8553184144826318</v>
          </cell>
        </row>
        <row r="59">
          <cell r="A59" t="str">
            <v>DIELDRIN</v>
          </cell>
          <cell r="B59">
            <v>0.32054509809717202</v>
          </cell>
          <cell r="C59">
            <v>14.303711750900273</v>
          </cell>
          <cell r="D59">
            <v>1.1651987230249987E-8</v>
          </cell>
          <cell r="E59">
            <v>34.328908202160655</v>
          </cell>
          <cell r="F59">
            <v>0</v>
          </cell>
          <cell r="G59">
            <v>0.53719650135040431</v>
          </cell>
          <cell r="H59">
            <v>0.57296611258099928</v>
          </cell>
          <cell r="I59">
            <v>3.8958784920800388E-7</v>
          </cell>
          <cell r="J59">
            <v>3.5510510381488993E-7</v>
          </cell>
          <cell r="K59" t="str">
            <v>*</v>
          </cell>
          <cell r="L59">
            <v>0.8</v>
          </cell>
          <cell r="M59">
            <v>3.1167027936640315E-7</v>
          </cell>
          <cell r="N59">
            <v>2.8408408305191198E-7</v>
          </cell>
          <cell r="O59" t="str">
            <v>Streamlined</v>
          </cell>
          <cell r="P59" t="str">
            <v>Streamlined</v>
          </cell>
          <cell r="Q59">
            <v>0.2</v>
          </cell>
          <cell r="R59">
            <v>0.68129513343799053</v>
          </cell>
          <cell r="S59">
            <v>1.3414193804289423E-2</v>
          </cell>
        </row>
        <row r="60">
          <cell r="A60" t="str">
            <v>DIETHYL PHTHALATE</v>
          </cell>
          <cell r="B60">
            <v>2.0521218249563267E-2</v>
          </cell>
          <cell r="C60">
            <v>1.840978639981051</v>
          </cell>
          <cell r="D60">
            <v>9.0531559164848395E-8</v>
          </cell>
          <cell r="E60">
            <v>4.4183487359545222</v>
          </cell>
          <cell r="F60">
            <v>0</v>
          </cell>
          <cell r="G60">
            <v>0.31586459626451252</v>
          </cell>
          <cell r="H60">
            <v>0.34715169625675185</v>
          </cell>
          <cell r="I60">
            <v>1.1722099495159171E-8</v>
          </cell>
          <cell r="J60">
            <v>1.0684566694313241E-8</v>
          </cell>
          <cell r="L60">
            <v>1</v>
          </cell>
          <cell r="M60">
            <v>1.1722099495159171E-8</v>
          </cell>
          <cell r="N60">
            <v>1.0684566694313241E-8</v>
          </cell>
          <cell r="O60" t="str">
            <v>Non-Steady State</v>
          </cell>
          <cell r="P60" t="str">
            <v>Non-Steady State</v>
          </cell>
          <cell r="Q60">
            <v>0</v>
          </cell>
          <cell r="R60">
            <v>32516.879688281897</v>
          </cell>
          <cell r="S60">
            <v>0</v>
          </cell>
        </row>
        <row r="61">
          <cell r="A61" t="str">
            <v>DIMETHYL PHTHALATE</v>
          </cell>
          <cell r="B61">
            <v>7.9163961149590067E-3</v>
          </cell>
          <cell r="C61">
            <v>1.2830652698823937</v>
          </cell>
          <cell r="D61">
            <v>1.2989726288978533E-7</v>
          </cell>
          <cell r="E61">
            <v>3.0793566477177445</v>
          </cell>
          <cell r="F61">
            <v>0</v>
          </cell>
          <cell r="G61">
            <v>0.30810748103966207</v>
          </cell>
          <cell r="H61">
            <v>0.3386316564462481</v>
          </cell>
          <cell r="I61">
            <v>4.0383634565039247E-9</v>
          </cell>
          <cell r="J61">
            <v>3.6809245395598503E-9</v>
          </cell>
          <cell r="L61">
            <v>1</v>
          </cell>
          <cell r="M61">
            <v>4.0383634565039247E-9</v>
          </cell>
          <cell r="N61">
            <v>3.6809245395598503E-9</v>
          </cell>
          <cell r="O61" t="str">
            <v>Non-Steady State</v>
          </cell>
          <cell r="P61" t="str">
            <v>Non-Steady State</v>
          </cell>
          <cell r="Q61">
            <v>0</v>
          </cell>
          <cell r="R61">
            <v>11798.284846188109</v>
          </cell>
          <cell r="S61">
            <v>0</v>
          </cell>
        </row>
        <row r="62">
          <cell r="A62" t="str">
            <v>DIMETHYLPHENOL, 2,4-</v>
          </cell>
          <cell r="B62">
            <v>4.6026353359721849E-2</v>
          </cell>
          <cell r="C62">
            <v>0.50704762124682723</v>
          </cell>
          <cell r="D62">
            <v>3.2870022396877492E-7</v>
          </cell>
          <cell r="E62">
            <v>1.2169142909923854</v>
          </cell>
          <cell r="F62">
            <v>0</v>
          </cell>
          <cell r="G62">
            <v>0.33187833733723737</v>
          </cell>
          <cell r="H62">
            <v>0.36469263959878573</v>
          </cell>
          <cell r="I62">
            <v>1.8612529679160617E-8</v>
          </cell>
          <cell r="J62">
            <v>1.6965119157110161E-8</v>
          </cell>
          <cell r="L62">
            <v>1</v>
          </cell>
          <cell r="M62">
            <v>1.8612529679160617E-8</v>
          </cell>
          <cell r="N62">
            <v>1.6965119157110161E-8</v>
          </cell>
          <cell r="O62" t="str">
            <v>Non-Steady State</v>
          </cell>
          <cell r="P62" t="str">
            <v>Non-Steady State</v>
          </cell>
          <cell r="Q62">
            <v>0</v>
          </cell>
          <cell r="R62">
            <v>511.97513925918742</v>
          </cell>
          <cell r="S62">
            <v>0</v>
          </cell>
        </row>
        <row r="63">
          <cell r="A63" t="str">
            <v>DINITROPHENOL, 2,4-</v>
          </cell>
          <cell r="B63">
            <v>9.7551862050002137E-3</v>
          </cell>
          <cell r="C63">
            <v>1.1278432627903194</v>
          </cell>
          <cell r="D63">
            <v>1.4777467061719917E-7</v>
          </cell>
          <cell r="E63">
            <v>2.7068238306967665</v>
          </cell>
          <cell r="F63">
            <v>0</v>
          </cell>
          <cell r="G63">
            <v>0.30923283871049473</v>
          </cell>
          <cell r="H63">
            <v>0.3398682055657743</v>
          </cell>
          <cell r="I63">
            <v>4.7907709040705875E-9</v>
          </cell>
          <cell r="J63">
            <v>4.3667357765437954E-9</v>
          </cell>
          <cell r="L63">
            <v>1</v>
          </cell>
          <cell r="M63">
            <v>4.7907709040705875E-9</v>
          </cell>
          <cell r="N63">
            <v>4.3667357765437954E-9</v>
          </cell>
          <cell r="O63" t="str">
            <v>Non-Steady State</v>
          </cell>
          <cell r="P63" t="str">
            <v>Non-Steady State</v>
          </cell>
          <cell r="Q63">
            <v>0</v>
          </cell>
          <cell r="R63">
            <v>198.9064529543117</v>
          </cell>
          <cell r="S63">
            <v>0</v>
          </cell>
        </row>
        <row r="64">
          <cell r="A64" t="str">
            <v>DINITROTOLUENE, 2,4-</v>
          </cell>
          <cell r="B64">
            <v>1.594638870083848E-2</v>
          </cell>
          <cell r="C64">
            <v>1.0991292099158083</v>
          </cell>
          <cell r="D64">
            <v>1.5163519007872885E-7</v>
          </cell>
          <cell r="E64">
            <v>2.6379101037979398</v>
          </cell>
          <cell r="F64">
            <v>0</v>
          </cell>
          <cell r="G64">
            <v>0.31303753825592134</v>
          </cell>
          <cell r="H64">
            <v>0.34404769113234762</v>
          </cell>
          <cell r="I64">
            <v>7.7732995389450751E-9</v>
          </cell>
          <cell r="J64">
            <v>7.0852783149496092E-9</v>
          </cell>
          <cell r="L64">
            <v>1</v>
          </cell>
          <cell r="M64">
            <v>7.7732995389450751E-9</v>
          </cell>
          <cell r="N64">
            <v>7.0852783149496092E-9</v>
          </cell>
          <cell r="O64" t="str">
            <v>Non-Steady State</v>
          </cell>
          <cell r="P64" t="str">
            <v>Non-Steady State</v>
          </cell>
          <cell r="Q64">
            <v>0</v>
          </cell>
          <cell r="R64">
            <v>110.32943197468121</v>
          </cell>
          <cell r="S64">
            <v>1.341788649894377</v>
          </cell>
        </row>
        <row r="65">
          <cell r="A65" t="str">
            <v>DIOXANE, 1,4-</v>
          </cell>
          <cell r="B65">
            <v>1.2197420273712793E-3</v>
          </cell>
          <cell r="C65">
            <v>0.32707605402894846</v>
          </cell>
          <cell r="D65">
            <v>5.0956548060811427E-7</v>
          </cell>
          <cell r="E65">
            <v>0.78498252966947624</v>
          </cell>
          <cell r="F65">
            <v>0</v>
          </cell>
          <cell r="G65">
            <v>0.30402675329110496</v>
          </cell>
          <cell r="H65">
            <v>0.33414699000429005</v>
          </cell>
          <cell r="I65">
            <v>4.6645032851279254E-10</v>
          </cell>
          <cell r="J65">
            <v>4.2516442098426144E-10</v>
          </cell>
          <cell r="L65">
            <v>1</v>
          </cell>
          <cell r="M65">
            <v>4.6645032851279254E-10</v>
          </cell>
          <cell r="N65">
            <v>4.2516442098426144E-10</v>
          </cell>
          <cell r="O65" t="str">
            <v>Non-Steady State</v>
          </cell>
          <cell r="P65" t="str">
            <v>Non-Steady State</v>
          </cell>
          <cell r="Q65">
            <v>0</v>
          </cell>
          <cell r="R65">
            <v>30643.624493211209</v>
          </cell>
          <cell r="S65">
            <v>168.94701274461548</v>
          </cell>
        </row>
        <row r="66">
          <cell r="A66" t="str">
            <v>ENDOSULFAN</v>
          </cell>
          <cell r="B66">
            <v>2.1798361804983093E-2</v>
          </cell>
          <cell r="C66">
            <v>20.000863670071102</v>
          </cell>
          <cell r="D66">
            <v>8.3329734863431611E-9</v>
          </cell>
          <cell r="E66">
            <v>48.002072808170645</v>
          </cell>
          <cell r="F66">
            <v>0</v>
          </cell>
          <cell r="G66">
            <v>0.31665622525329679</v>
          </cell>
          <cell r="H66">
            <v>0.34802058508640205</v>
          </cell>
          <cell r="I66">
            <v>3.0311358652481014E-8</v>
          </cell>
          <cell r="J66">
            <v>2.7628475022876812E-8</v>
          </cell>
          <cell r="K66" t="str">
            <v>*</v>
          </cell>
          <cell r="L66">
            <v>1</v>
          </cell>
          <cell r="M66">
            <v>3.0311358652481014E-8</v>
          </cell>
          <cell r="N66">
            <v>2.7628475022876812E-8</v>
          </cell>
          <cell r="O66" t="str">
            <v>Streamlined</v>
          </cell>
          <cell r="P66" t="str">
            <v>Streamlined</v>
          </cell>
          <cell r="Q66">
            <v>0.2</v>
          </cell>
          <cell r="R66">
            <v>102.19427001569858</v>
          </cell>
          <cell r="S66">
            <v>0</v>
          </cell>
        </row>
        <row r="67">
          <cell r="A67" t="str">
            <v>ENDRIN</v>
          </cell>
          <cell r="B67">
            <v>0.23653158383305084</v>
          </cell>
          <cell r="C67">
            <v>14.303711750900273</v>
          </cell>
          <cell r="D67">
            <v>1.1651987230249987E-8</v>
          </cell>
          <cell r="E67">
            <v>34.328908202160655</v>
          </cell>
          <cell r="F67">
            <v>0</v>
          </cell>
          <cell r="G67">
            <v>0.4672954174893702</v>
          </cell>
          <cell r="H67">
            <v>0.50610280845155442</v>
          </cell>
          <cell r="I67">
            <v>2.8747852193748427E-7</v>
          </cell>
          <cell r="J67">
            <v>2.6203355824544078E-7</v>
          </cell>
          <cell r="K67" t="str">
            <v>*</v>
          </cell>
          <cell r="L67">
            <v>0.8</v>
          </cell>
          <cell r="M67">
            <v>2.2998281754998744E-7</v>
          </cell>
          <cell r="N67">
            <v>2.0962684659635265E-7</v>
          </cell>
          <cell r="O67" t="str">
            <v>Streamlined</v>
          </cell>
          <cell r="P67" t="str">
            <v>Streamlined</v>
          </cell>
          <cell r="Q67">
            <v>0.2</v>
          </cell>
          <cell r="R67">
            <v>4.0877708006279425</v>
          </cell>
          <cell r="S67">
            <v>0</v>
          </cell>
        </row>
        <row r="68">
          <cell r="A68" t="str">
            <v>ETHYLBENZENE</v>
          </cell>
          <cell r="B68">
            <v>0.19190203698078109</v>
          </cell>
          <cell r="C68">
            <v>0.41252355301238558</v>
          </cell>
          <cell r="D68">
            <v>4.0401733537300028E-7</v>
          </cell>
          <cell r="E68">
            <v>0.99005652722972537</v>
          </cell>
          <cell r="F68">
            <v>0</v>
          </cell>
          <cell r="G68">
            <v>0.43283436466420239</v>
          </cell>
          <cell r="H68">
            <v>0.47156707906570211</v>
          </cell>
          <cell r="I68">
            <v>7.5094028522490003E-8</v>
          </cell>
          <cell r="J68">
            <v>6.8447393440445314E-8</v>
          </cell>
          <cell r="L68">
            <v>1</v>
          </cell>
          <cell r="M68">
            <v>7.5094028522490003E-8</v>
          </cell>
          <cell r="N68">
            <v>6.8447393440445314E-8</v>
          </cell>
          <cell r="O68" t="str">
            <v>Non-Steady State</v>
          </cell>
          <cell r="P68" t="str">
            <v>Non-Steady State</v>
          </cell>
          <cell r="Q68">
            <v>0</v>
          </cell>
          <cell r="R68">
            <v>317.2406868410356</v>
          </cell>
          <cell r="S68">
            <v>0</v>
          </cell>
        </row>
        <row r="69">
          <cell r="A69" t="str">
            <v>ETHYLENE DIBROMIDE</v>
          </cell>
          <cell r="B69">
            <v>1.455142672307958E-2</v>
          </cell>
          <cell r="C69">
            <v>1.1875413745871126</v>
          </cell>
          <cell r="D69">
            <v>1.4034598729211751E-7</v>
          </cell>
          <cell r="E69">
            <v>2.8500992990090701</v>
          </cell>
          <cell r="F69">
            <v>0</v>
          </cell>
          <cell r="G69">
            <v>0.31217817123975716</v>
          </cell>
          <cell r="H69">
            <v>0.34310385349357214</v>
          </cell>
          <cell r="I69">
            <v>7.2544652261037557E-9</v>
          </cell>
          <cell r="J69">
            <v>6.6123664597703754E-9</v>
          </cell>
          <cell r="L69">
            <v>1</v>
          </cell>
          <cell r="M69">
            <v>7.2544652261037557E-9</v>
          </cell>
          <cell r="N69">
            <v>6.6123664597703754E-9</v>
          </cell>
          <cell r="O69" t="str">
            <v>Non-Steady State</v>
          </cell>
          <cell r="P69" t="str">
            <v>Non-Steady State</v>
          </cell>
          <cell r="Q69">
            <v>0</v>
          </cell>
          <cell r="R69">
            <v>591.1005814838511</v>
          </cell>
          <cell r="S69">
            <v>0.54315092249953345</v>
          </cell>
        </row>
        <row r="70">
          <cell r="A70" t="str">
            <v>FLUORANTHENE</v>
          </cell>
          <cell r="B70">
            <v>1.6296800036966541</v>
          </cell>
          <cell r="C70">
            <v>1.4224884526892487</v>
          </cell>
          <cell r="D70">
            <v>1.1716556739113019E-7</v>
          </cell>
          <cell r="E70">
            <v>5.6934437385628476</v>
          </cell>
          <cell r="F70">
            <v>5.6934437385628476</v>
          </cell>
          <cell r="G70">
            <v>2.6459256837999319</v>
          </cell>
          <cell r="H70">
            <v>1.7564381388555907</v>
          </cell>
          <cell r="I70">
            <v>8.5783824261707598E-7</v>
          </cell>
          <cell r="J70">
            <v>7.8191026445046848E-7</v>
          </cell>
          <cell r="K70" t="str">
            <v>*</v>
          </cell>
          <cell r="L70">
            <v>1</v>
          </cell>
          <cell r="M70">
            <v>8.5783824261707598E-7</v>
          </cell>
          <cell r="N70">
            <v>7.8191026445046848E-7</v>
          </cell>
          <cell r="O70" t="str">
            <v>Streamlined</v>
          </cell>
          <cell r="P70" t="str">
            <v>Streamlined</v>
          </cell>
          <cell r="Q70">
            <v>0.2</v>
          </cell>
          <cell r="R70">
            <v>626.79152276295122</v>
          </cell>
          <cell r="S70">
            <v>0</v>
          </cell>
        </row>
        <row r="71">
          <cell r="A71" t="str">
            <v>FLUORENE</v>
          </cell>
          <cell r="B71">
            <v>0.53000589008606735</v>
          </cell>
          <cell r="C71">
            <v>0.89422899919975263</v>
          </cell>
          <cell r="D71">
            <v>1.8638029723462E-7</v>
          </cell>
          <cell r="E71">
            <v>2.1461495980794063</v>
          </cell>
          <cell r="F71">
            <v>0</v>
          </cell>
          <cell r="G71">
            <v>0.74240472426226856</v>
          </cell>
          <cell r="H71">
            <v>0.74786997511555853</v>
          </cell>
          <cell r="I71">
            <v>2.4400875176057385E-7</v>
          </cell>
          <cell r="J71">
            <v>2.2241133367436693E-7</v>
          </cell>
          <cell r="K71" t="str">
            <v>*</v>
          </cell>
          <cell r="L71">
            <v>1</v>
          </cell>
          <cell r="M71">
            <v>2.4400875176057385E-7</v>
          </cell>
          <cell r="N71">
            <v>2.2241133367436693E-7</v>
          </cell>
          <cell r="O71" t="str">
            <v>Streamlined</v>
          </cell>
          <cell r="P71" t="str">
            <v>Streamlined</v>
          </cell>
          <cell r="Q71">
            <v>0.2</v>
          </cell>
          <cell r="R71">
            <v>626.79152276295122</v>
          </cell>
          <cell r="S71">
            <v>0</v>
          </cell>
        </row>
        <row r="72">
          <cell r="A72" t="str">
            <v>HEPTACHLOR</v>
          </cell>
          <cell r="B72">
            <v>1.0070764797077827</v>
          </cell>
          <cell r="C72">
            <v>13.069192342135347</v>
          </cell>
          <cell r="D72">
            <v>1.2752637064597317E-8</v>
          </cell>
          <cell r="E72">
            <v>50.443680799357161</v>
          </cell>
          <cell r="F72">
            <v>50.443680799357161</v>
          </cell>
          <cell r="G72">
            <v>1.3913755579056137</v>
          </cell>
          <cell r="H72">
            <v>1.1731555188990868</v>
          </cell>
          <cell r="I72">
            <v>1.1808790103931581E-6</v>
          </cell>
          <cell r="J72">
            <v>1.0763584245015817E-6</v>
          </cell>
          <cell r="K72" t="str">
            <v>*</v>
          </cell>
          <cell r="L72">
            <v>0.8</v>
          </cell>
          <cell r="M72">
            <v>9.4470320831452644E-7</v>
          </cell>
          <cell r="N72">
            <v>8.6108673960126546E-7</v>
          </cell>
          <cell r="O72" t="str">
            <v>Streamlined</v>
          </cell>
          <cell r="P72" t="str">
            <v>Streamlined</v>
          </cell>
          <cell r="Q72">
            <v>0.2</v>
          </cell>
          <cell r="R72">
            <v>5.6206848508634213</v>
          </cell>
          <cell r="S72">
            <v>3.9348301825915644E-2</v>
          </cell>
        </row>
        <row r="73">
          <cell r="A73" t="str">
            <v>HEPTACHLOR EPOXIDE</v>
          </cell>
          <cell r="B73">
            <v>0.15431262273246468</v>
          </cell>
          <cell r="C73">
            <v>15.858012272529322</v>
          </cell>
          <cell r="D73">
            <v>1.0509934271862159E-8</v>
          </cell>
          <cell r="E73">
            <v>38.059229454070369</v>
          </cell>
          <cell r="F73">
            <v>0</v>
          </cell>
          <cell r="G73">
            <v>0.40517137251141755</v>
          </cell>
          <cell r="H73">
            <v>0.44308476882948444</v>
          </cell>
          <cell r="I73">
            <v>1.9543637708550368E-7</v>
          </cell>
          <cell r="J73">
            <v>1.7813814038409689E-7</v>
          </cell>
          <cell r="K73" t="str">
            <v>*</v>
          </cell>
          <cell r="L73">
            <v>1</v>
          </cell>
          <cell r="M73">
            <v>1.9543637708550368E-7</v>
          </cell>
          <cell r="N73">
            <v>1.7813814038409689E-7</v>
          </cell>
          <cell r="O73" t="str">
            <v>Streamlined</v>
          </cell>
          <cell r="P73" t="str">
            <v>Streamlined</v>
          </cell>
          <cell r="Q73">
            <v>0.2</v>
          </cell>
          <cell r="R73">
            <v>0.14613780612244898</v>
          </cell>
          <cell r="S73">
            <v>1.9457951452375871E-2</v>
          </cell>
        </row>
        <row r="74">
          <cell r="A74" t="str">
            <v>HEXACHLOROBENZENE</v>
          </cell>
          <cell r="B74">
            <v>1.5785163406755982</v>
          </cell>
          <cell r="C74">
            <v>4.1480955304706573</v>
          </cell>
          <cell r="D74">
            <v>4.0179081084893938E-8</v>
          </cell>
          <cell r="E74">
            <v>16.554972383705898</v>
          </cell>
          <cell r="F74">
            <v>16.554972383705898</v>
          </cell>
          <cell r="G74">
            <v>2.5249338483207495</v>
          </cell>
          <cell r="H74">
            <v>1.7077896472182266</v>
          </cell>
          <cell r="I74">
            <v>1.1945529448804829E-6</v>
          </cell>
          <cell r="J74">
            <v>1.0888220676453571E-6</v>
          </cell>
          <cell r="K74" t="str">
            <v>*</v>
          </cell>
          <cell r="L74">
            <v>0.9</v>
          </cell>
          <cell r="M74">
            <v>1.0750976503924346E-6</v>
          </cell>
          <cell r="N74">
            <v>9.799398608808214E-7</v>
          </cell>
          <cell r="O74" t="str">
            <v>Streamlined</v>
          </cell>
          <cell r="P74" t="str">
            <v>Streamlined</v>
          </cell>
          <cell r="Q74">
            <v>0.2</v>
          </cell>
          <cell r="R74">
            <v>0.13625902668759812</v>
          </cell>
          <cell r="S74">
            <v>0.13414193804289423</v>
          </cell>
        </row>
        <row r="75">
          <cell r="A75" t="str">
            <v>HEXACHLOROBUTADIENE</v>
          </cell>
          <cell r="B75">
            <v>0.48590000742376532</v>
          </cell>
          <cell r="C75">
            <v>3.0440287479572556</v>
          </cell>
          <cell r="D75">
            <v>5.475200153037681E-8</v>
          </cell>
          <cell r="E75">
            <v>7.3056689950974132</v>
          </cell>
          <cell r="F75">
            <v>0</v>
          </cell>
          <cell r="G75">
            <v>0.69536111258259825</v>
          </cell>
          <cell r="H75">
            <v>0.71023093929532677</v>
          </cell>
          <cell r="I75">
            <v>3.2915874915253515E-7</v>
          </cell>
          <cell r="J75">
            <v>3.0002463379442837E-7</v>
          </cell>
          <cell r="K75" t="str">
            <v>*</v>
          </cell>
          <cell r="L75">
            <v>0.9</v>
          </cell>
          <cell r="M75">
            <v>2.9624287423728162E-7</v>
          </cell>
          <cell r="N75">
            <v>2.7002217041498554E-7</v>
          </cell>
          <cell r="O75" t="str">
            <v>Streamlined</v>
          </cell>
          <cell r="P75" t="str">
            <v>Streamlined</v>
          </cell>
          <cell r="Q75">
            <v>0.2</v>
          </cell>
          <cell r="R75">
            <v>17.032378335949762</v>
          </cell>
          <cell r="S75">
            <v>3.4395368728947235</v>
          </cell>
        </row>
        <row r="76">
          <cell r="A76" t="str">
            <v>HEXACHLOROCYCLOHEXANE, GAMMA (gamma-HCH)</v>
          </cell>
          <cell r="B76">
            <v>6.9594215964798437E-2</v>
          </cell>
          <cell r="C76">
            <v>4.4817615833820845</v>
          </cell>
          <cell r="D76">
            <v>3.7187758332493563E-8</v>
          </cell>
          <cell r="E76">
            <v>10.756227800117003</v>
          </cell>
          <cell r="F76">
            <v>0</v>
          </cell>
          <cell r="G76">
            <v>0.34707437267618235</v>
          </cell>
          <cell r="H76">
            <v>0.38123888303385045</v>
          </cell>
          <cell r="I76">
            <v>5.4175808747655548E-8</v>
          </cell>
          <cell r="J76">
            <v>4.9380662740640244E-8</v>
          </cell>
          <cell r="L76">
            <v>0.9</v>
          </cell>
          <cell r="M76">
            <v>4.8758227872889993E-8</v>
          </cell>
          <cell r="N76">
            <v>4.4442596466576221E-8</v>
          </cell>
          <cell r="O76" t="str">
            <v>Non-Steady State</v>
          </cell>
          <cell r="P76" t="str">
            <v>Non-Steady State</v>
          </cell>
          <cell r="Q76">
            <v>0</v>
          </cell>
          <cell r="R76">
            <v>2.9315521369939828</v>
          </cell>
          <cell r="S76">
            <v>0.12432677130202223</v>
          </cell>
        </row>
        <row r="77">
          <cell r="A77" t="str">
            <v>HEXACHLOROETHANE</v>
          </cell>
          <cell r="B77">
            <v>0.23856175719118106</v>
          </cell>
          <cell r="C77">
            <v>2.2338229556971854</v>
          </cell>
          <cell r="D77">
            <v>7.461050851930622E-8</v>
          </cell>
          <cell r="E77">
            <v>5.3611750936732445</v>
          </cell>
          <cell r="F77">
            <v>0</v>
          </cell>
          <cell r="G77">
            <v>0.46890603918626883</v>
          </cell>
          <cell r="H77">
            <v>0.50769111743339368</v>
          </cell>
          <cell r="I77">
            <v>1.452798568594533E-7</v>
          </cell>
          <cell r="J77">
            <v>1.3242101558651136E-7</v>
          </cell>
          <cell r="L77">
            <v>1</v>
          </cell>
          <cell r="M77">
            <v>1.452798568594533E-7</v>
          </cell>
          <cell r="N77">
            <v>1.3242101558651136E-7</v>
          </cell>
          <cell r="O77" t="str">
            <v>Non-Steady State</v>
          </cell>
          <cell r="P77" t="str">
            <v>Non-Steady State</v>
          </cell>
          <cell r="Q77">
            <v>0</v>
          </cell>
          <cell r="R77">
            <v>2.2957094246626699</v>
          </cell>
          <cell r="S77">
            <v>1.3560962837439119</v>
          </cell>
        </row>
        <row r="78">
          <cell r="A78" t="str">
            <v>HMX</v>
          </cell>
          <cell r="B78">
            <v>2.9356155474560553E-4</v>
          </cell>
          <cell r="C78">
            <v>4.7925731421909532</v>
          </cell>
          <cell r="D78">
            <v>3.4776029853239547E-8</v>
          </cell>
          <cell r="E78">
            <v>11.502175541258287</v>
          </cell>
          <cell r="F78">
            <v>0</v>
          </cell>
          <cell r="G78">
            <v>0.30346453165656673</v>
          </cell>
          <cell r="H78">
            <v>0.3335290697541955</v>
          </cell>
          <cell r="I78">
            <v>2.3423155591653838E-10</v>
          </cell>
          <cell r="J78">
            <v>2.1349952558724911E-10</v>
          </cell>
          <cell r="L78">
            <v>1</v>
          </cell>
          <cell r="M78">
            <v>2.3423155591653838E-10</v>
          </cell>
          <cell r="N78">
            <v>2.1349952558724911E-10</v>
          </cell>
          <cell r="O78" t="str">
            <v>Non-Steady State</v>
          </cell>
          <cell r="P78" t="str">
            <v>Non-Steady State</v>
          </cell>
          <cell r="Q78">
            <v>0</v>
          </cell>
          <cell r="R78">
            <v>30511.962096119496</v>
          </cell>
          <cell r="S78">
            <v>0</v>
          </cell>
        </row>
        <row r="79">
          <cell r="A79" t="str">
            <v>INDENO(1,2,3-cd)PYRENE</v>
          </cell>
          <cell r="B79">
            <v>7.6187056185368247</v>
          </cell>
          <cell r="C79">
            <v>3.6935905432662053</v>
          </cell>
          <cell r="D79">
            <v>4.5123211334433672E-8</v>
          </cell>
          <cell r="E79">
            <v>16.549883258372443</v>
          </cell>
          <cell r="F79">
            <v>16.549883258372443</v>
          </cell>
          <cell r="G79">
            <v>39.632063837128321</v>
          </cell>
          <cell r="H79">
            <v>7.657381186317723</v>
          </cell>
          <cell r="I79">
            <v>5.5284756777729373E-6</v>
          </cell>
          <cell r="J79">
            <v>5.0391456855870559E-6</v>
          </cell>
          <cell r="K79" t="str">
            <v>*</v>
          </cell>
          <cell r="L79">
            <v>0.6</v>
          </cell>
          <cell r="M79">
            <v>3.3170854066637623E-6</v>
          </cell>
          <cell r="N79">
            <v>3.0234874113522333E-6</v>
          </cell>
          <cell r="O79" t="str">
            <v>Streamlined</v>
          </cell>
          <cell r="P79" t="str">
            <v>Streamlined</v>
          </cell>
          <cell r="Q79">
            <v>1</v>
          </cell>
          <cell r="R79">
            <v>94.018728414442705</v>
          </cell>
          <cell r="S79">
            <v>6.7622237259979553E-2</v>
          </cell>
        </row>
        <row r="80">
          <cell r="A80" t="str">
            <v>LEAD</v>
          </cell>
          <cell r="B80">
            <v>5.5336517576685224E-4</v>
          </cell>
          <cell r="C80">
            <v>1.5172206661331837</v>
          </cell>
          <cell r="D80">
            <v>1.0984998450583748E-7</v>
          </cell>
          <cell r="E80">
            <v>3.6413295987196408</v>
          </cell>
          <cell r="F80">
            <v>0</v>
          </cell>
          <cell r="G80">
            <v>0.30362218826824278</v>
          </cell>
          <cell r="H80">
            <v>0.33370234546506589</v>
          </cell>
          <cell r="I80">
            <v>7.6190476190476199E-11</v>
          </cell>
          <cell r="J80">
            <v>6.3300000000000004E-11</v>
          </cell>
          <cell r="L80">
            <v>1</v>
          </cell>
          <cell r="M80">
            <v>7.6190476190476199E-11</v>
          </cell>
          <cell r="N80">
            <v>6.3300000000000004E-11</v>
          </cell>
          <cell r="O80" t="str">
            <v>Non-Steady State</v>
          </cell>
          <cell r="P80" t="str">
            <v>Non-Steady State</v>
          </cell>
          <cell r="Q80">
            <v>0</v>
          </cell>
          <cell r="R80">
            <v>2345.0648667601677</v>
          </cell>
          <cell r="S80">
            <v>0</v>
          </cell>
        </row>
        <row r="81">
          <cell r="A81" t="str">
            <v>MERCURY</v>
          </cell>
          <cell r="B81">
            <v>5.4528641841376253E-3</v>
          </cell>
          <cell r="C81">
            <v>1.4042639588997103</v>
          </cell>
          <cell r="D81">
            <v>1.1868613846449195E-7</v>
          </cell>
          <cell r="E81">
            <v>3.3702335013593046</v>
          </cell>
          <cell r="F81">
            <v>0</v>
          </cell>
          <cell r="G81">
            <v>0.30660307014412369</v>
          </cell>
          <cell r="H81">
            <v>0.33697843361380209</v>
          </cell>
          <cell r="I81">
            <v>7.6190476190476207E-10</v>
          </cell>
          <cell r="J81">
            <v>6.3300000000000009E-10</v>
          </cell>
          <cell r="L81">
            <v>1</v>
          </cell>
          <cell r="M81">
            <v>7.6190476190476207E-10</v>
          </cell>
          <cell r="N81">
            <v>6.3300000000000009E-10</v>
          </cell>
          <cell r="O81" t="str">
            <v>Non-Steady State</v>
          </cell>
          <cell r="P81" t="str">
            <v>Non-Steady State</v>
          </cell>
          <cell r="Q81">
            <v>0</v>
          </cell>
          <cell r="R81">
            <v>178.22492987377271</v>
          </cell>
          <cell r="S81">
            <v>0</v>
          </cell>
        </row>
        <row r="82">
          <cell r="A82" t="str">
            <v>METHOXYCHLOR</v>
          </cell>
          <cell r="B82">
            <v>0.29496107093667129</v>
          </cell>
          <cell r="C82">
            <v>9.1085395753311946</v>
          </cell>
          <cell r="D82">
            <v>1.8297847342954155E-8</v>
          </cell>
          <cell r="E82">
            <v>21.860494980794865</v>
          </cell>
          <cell r="F82">
            <v>0</v>
          </cell>
          <cell r="G82">
            <v>0.5151940204276475</v>
          </cell>
          <cell r="H82">
            <v>0.5523690662922589</v>
          </cell>
          <cell r="I82">
            <v>3.0019634709594478E-7</v>
          </cell>
          <cell r="J82">
            <v>2.7362571809430592E-7</v>
          </cell>
          <cell r="K82" t="str">
            <v>*</v>
          </cell>
          <cell r="L82">
            <v>1</v>
          </cell>
          <cell r="M82">
            <v>3.0019634709594478E-7</v>
          </cell>
          <cell r="N82">
            <v>2.7362571809430592E-7</v>
          </cell>
          <cell r="O82" t="str">
            <v>Streamlined</v>
          </cell>
          <cell r="P82" t="str">
            <v>Streamlined</v>
          </cell>
          <cell r="Q82">
            <v>0.2</v>
          </cell>
          <cell r="R82">
            <v>85.161891679748805</v>
          </cell>
          <cell r="S82">
            <v>0</v>
          </cell>
        </row>
        <row r="83">
          <cell r="A83" t="str">
            <v>METHYL ETHYL KETONE</v>
          </cell>
          <cell r="B83">
            <v>3.1760907300827641E-3</v>
          </cell>
          <cell r="C83">
            <v>0.26610237433223577</v>
          </cell>
          <cell r="D83">
            <v>6.2632536475822254E-7</v>
          </cell>
          <cell r="E83">
            <v>0.63864569839736585</v>
          </cell>
          <cell r="F83">
            <v>0</v>
          </cell>
          <cell r="G83">
            <v>0.30521603959307275</v>
          </cell>
          <cell r="H83">
            <v>0.33545407902498214</v>
          </cell>
          <cell r="I83">
            <v>1.2587187318877166E-9</v>
          </cell>
          <cell r="J83">
            <v>1.1039690914269773E-9</v>
          </cell>
          <cell r="L83">
            <v>1</v>
          </cell>
          <cell r="M83">
            <v>1.2587187318877166E-9</v>
          </cell>
          <cell r="N83">
            <v>1.1039690914269773E-9</v>
          </cell>
          <cell r="O83" t="str">
            <v>Steady State</v>
          </cell>
          <cell r="P83" t="str">
            <v>Non-Steady State</v>
          </cell>
          <cell r="Q83">
            <v>0</v>
          </cell>
          <cell r="R83">
            <v>227115.53184315504</v>
          </cell>
          <cell r="S83">
            <v>0</v>
          </cell>
        </row>
        <row r="84">
          <cell r="A84" t="str">
            <v>METHYL ISOBUTYL KETONE</v>
          </cell>
          <cell r="B84">
            <v>1.229211605697985E-2</v>
          </cell>
          <cell r="C84">
            <v>0.38181127546129578</v>
          </cell>
          <cell r="D84">
            <v>4.3651583224016562E-7</v>
          </cell>
          <cell r="E84">
            <v>0.91634706110710984</v>
          </cell>
          <cell r="F84">
            <v>0</v>
          </cell>
          <cell r="G84">
            <v>0.31078894023120474</v>
          </cell>
          <cell r="H84">
            <v>0.34157783116430829</v>
          </cell>
          <cell r="I84">
            <v>4.7643691436183536E-9</v>
          </cell>
          <cell r="J84">
            <v>4.3426708579244255E-9</v>
          </cell>
          <cell r="L84">
            <v>1</v>
          </cell>
          <cell r="M84">
            <v>4.7643691436183536E-9</v>
          </cell>
          <cell r="N84">
            <v>4.3426708579244255E-9</v>
          </cell>
          <cell r="O84" t="str">
            <v>Non-Steady State</v>
          </cell>
          <cell r="P84" t="str">
            <v>Non-Steady State</v>
          </cell>
          <cell r="Q84">
            <v>0</v>
          </cell>
          <cell r="R84">
            <v>8000.3477373014757</v>
          </cell>
          <cell r="S84">
            <v>0</v>
          </cell>
        </row>
        <row r="85">
          <cell r="A85" t="str">
            <v>METHYL MERCURY</v>
          </cell>
          <cell r="B85">
            <v>5.8456477513733323E-3</v>
          </cell>
          <cell r="C85">
            <v>2.0675153834037143</v>
          </cell>
          <cell r="D85">
            <v>8.0612056386388901E-8</v>
          </cell>
          <cell r="E85">
            <v>4.9620369201689138</v>
          </cell>
          <cell r="F85">
            <v>0</v>
          </cell>
          <cell r="G85">
            <v>0.30684268039520574</v>
          </cell>
          <cell r="H85">
            <v>0.33724175616872293</v>
          </cell>
          <cell r="I85">
            <v>7.6190476190476207E-10</v>
          </cell>
          <cell r="J85">
            <v>6.3300000000000009E-10</v>
          </cell>
          <cell r="L85">
            <v>1</v>
          </cell>
          <cell r="M85">
            <v>7.6190476190476207E-10</v>
          </cell>
          <cell r="N85">
            <v>6.3300000000000009E-10</v>
          </cell>
          <cell r="O85" t="str">
            <v>Non-Steady State</v>
          </cell>
          <cell r="P85" t="str">
            <v>Non-Steady State</v>
          </cell>
          <cell r="Q85">
            <v>0</v>
          </cell>
          <cell r="R85">
            <v>59.408309957924246</v>
          </cell>
          <cell r="S85">
            <v>0</v>
          </cell>
        </row>
        <row r="86">
          <cell r="A86" t="str">
            <v>METHYL TERT BUTYL ETHER</v>
          </cell>
          <cell r="B86">
            <v>7.6712827099371878E-3</v>
          </cell>
          <cell r="C86">
            <v>0.32707605402894846</v>
          </cell>
          <cell r="D86">
            <v>5.0956548060811427E-7</v>
          </cell>
          <cell r="E86">
            <v>0.78498252966947624</v>
          </cell>
          <cell r="F86">
            <v>0</v>
          </cell>
          <cell r="G86">
            <v>0.30795762837764556</v>
          </cell>
          <cell r="H86">
            <v>0.33846698866366626</v>
          </cell>
          <cell r="I86">
            <v>2.9336304397712707E-9</v>
          </cell>
          <cell r="J86">
            <v>2.6739723633251757E-9</v>
          </cell>
          <cell r="L86">
            <v>1</v>
          </cell>
          <cell r="M86">
            <v>2.9336304397712707E-9</v>
          </cell>
          <cell r="N86">
            <v>2.6739723633251757E-9</v>
          </cell>
          <cell r="O86" t="str">
            <v>Non-Steady State</v>
          </cell>
          <cell r="P86" t="str">
            <v>Non-Steady State</v>
          </cell>
          <cell r="Q86">
            <v>0</v>
          </cell>
          <cell r="R86">
            <v>16241.228522289581</v>
          </cell>
          <cell r="S86">
            <v>0</v>
          </cell>
        </row>
        <row r="87">
          <cell r="A87" t="str">
            <v>METHYLNAPHTHALENE, 2-</v>
          </cell>
          <cell r="B87">
            <v>0.41074361798752435</v>
          </cell>
          <cell r="C87">
            <v>0.65621892283475036</v>
          </cell>
          <cell r="D87">
            <v>2.5398028137728178E-7</v>
          </cell>
          <cell r="E87">
            <v>1.5749254148034009</v>
          </cell>
          <cell r="F87">
            <v>0</v>
          </cell>
          <cell r="G87">
            <v>0.61997348994578239</v>
          </cell>
          <cell r="H87">
            <v>0.64702562492571281</v>
          </cell>
          <cell r="I87">
            <v>1.7514808903399083E-7</v>
          </cell>
          <cell r="J87">
            <v>1.5964558562551062E-7</v>
          </cell>
          <cell r="L87">
            <v>1</v>
          </cell>
          <cell r="M87">
            <v>1.7514808903399083E-7</v>
          </cell>
          <cell r="N87">
            <v>1.5964558562551062E-7</v>
          </cell>
          <cell r="O87" t="str">
            <v>Non-Steady State</v>
          </cell>
          <cell r="P87" t="str">
            <v>Non-Steady State</v>
          </cell>
          <cell r="Q87">
            <v>0</v>
          </cell>
          <cell r="R87">
            <v>10.010751844168082</v>
          </cell>
          <cell r="S87">
            <v>0</v>
          </cell>
        </row>
        <row r="88">
          <cell r="A88" t="str">
            <v>NAPHTHALENE</v>
          </cell>
          <cell r="B88">
            <v>0.19944889605980373</v>
          </cell>
          <cell r="C88">
            <v>0.54783370661462616</v>
          </cell>
          <cell r="D88">
            <v>3.0422857274809561E-7</v>
          </cell>
          <cell r="E88">
            <v>1.3148008958751027</v>
          </cell>
          <cell r="F88">
            <v>0</v>
          </cell>
          <cell r="G88">
            <v>0.43853633795661051</v>
          </cell>
          <cell r="H88">
            <v>0.47735430280813218</v>
          </cell>
          <cell r="I88">
            <v>8.184749711336785E-8</v>
          </cell>
          <cell r="J88">
            <v>7.4603106894932088E-8</v>
          </cell>
          <cell r="L88">
            <v>1</v>
          </cell>
          <cell r="M88">
            <v>8.184749711336785E-8</v>
          </cell>
          <cell r="N88">
            <v>7.4603106894932088E-8</v>
          </cell>
          <cell r="O88" t="str">
            <v>Non-Steady State</v>
          </cell>
          <cell r="P88" t="str">
            <v>Non-Steady State</v>
          </cell>
          <cell r="Q88">
            <v>0</v>
          </cell>
          <cell r="R88">
            <v>107.11164770688929</v>
          </cell>
          <cell r="S88">
            <v>0</v>
          </cell>
        </row>
        <row r="89">
          <cell r="A89" t="str">
            <v>NICKEL</v>
          </cell>
          <cell r="B89">
            <v>5.9085736522066206E-4</v>
          </cell>
          <cell r="C89">
            <v>0.22503431594370663</v>
          </cell>
          <cell r="D89">
            <v>7.4062778366815445E-7</v>
          </cell>
          <cell r="E89">
            <v>0.54008235826489592</v>
          </cell>
          <cell r="F89">
            <v>0</v>
          </cell>
          <cell r="G89">
            <v>0.30364494303658052</v>
          </cell>
          <cell r="H89">
            <v>0.33372735454557112</v>
          </cell>
          <cell r="I89">
            <v>1.523809523809524E-10</v>
          </cell>
          <cell r="J89">
            <v>1.2660000000000001E-10</v>
          </cell>
          <cell r="L89">
            <v>1</v>
          </cell>
          <cell r="M89">
            <v>1.523809523809524E-10</v>
          </cell>
          <cell r="N89">
            <v>1.2660000000000001E-10</v>
          </cell>
          <cell r="O89" t="str">
            <v>Steady State</v>
          </cell>
          <cell r="P89" t="str">
            <v>Steady State</v>
          </cell>
          <cell r="Q89">
            <v>0</v>
          </cell>
          <cell r="R89">
            <v>6253.5063113604474</v>
          </cell>
          <cell r="S89">
            <v>0</v>
          </cell>
        </row>
        <row r="90">
          <cell r="A90" t="str">
            <v>PENTACHLOROPHENOL</v>
          </cell>
          <cell r="B90">
            <v>0.771023243009203</v>
          </cell>
          <cell r="C90">
            <v>3.246749255484612</v>
          </cell>
          <cell r="D90">
            <v>5.1333396438028862E-8</v>
          </cell>
          <cell r="E90">
            <v>12.509138855964895</v>
          </cell>
          <cell r="F90">
            <v>12.509138855964895</v>
          </cell>
          <cell r="G90">
            <v>1.0375344142848888</v>
          </cell>
          <cell r="H90">
            <v>0.95923835235297195</v>
          </cell>
          <cell r="I90">
            <v>5.3432488785292626E-7</v>
          </cell>
          <cell r="J90">
            <v>4.8703134647967005E-7</v>
          </cell>
          <cell r="K90" t="str">
            <v>*</v>
          </cell>
          <cell r="L90">
            <v>0.9</v>
          </cell>
          <cell r="M90">
            <v>4.8089239906763366E-7</v>
          </cell>
          <cell r="N90">
            <v>4.3832821183170303E-7</v>
          </cell>
          <cell r="O90" t="str">
            <v>Streamlined</v>
          </cell>
          <cell r="P90" t="str">
            <v>Streamlined</v>
          </cell>
          <cell r="Q90">
            <v>0.2</v>
          </cell>
          <cell r="R90">
            <v>76.645702511773933</v>
          </cell>
          <cell r="S90">
            <v>0.60363872119302409</v>
          </cell>
        </row>
        <row r="91">
          <cell r="A91" t="str">
            <v>PERCHLORATE</v>
          </cell>
          <cell r="B91">
            <v>0</v>
          </cell>
          <cell r="C91">
            <v>0.10515955741336554</v>
          </cell>
          <cell r="D91">
            <v>1.5848931924611134E-6</v>
          </cell>
          <cell r="E91">
            <v>0</v>
          </cell>
          <cell r="F91">
            <v>0</v>
          </cell>
          <cell r="G91">
            <v>0.30328643903424807</v>
          </cell>
          <cell r="H91">
            <v>0.33333333333333331</v>
          </cell>
          <cell r="I91">
            <v>0</v>
          </cell>
          <cell r="J91">
            <v>0</v>
          </cell>
          <cell r="L91">
            <v>1</v>
          </cell>
          <cell r="M91">
            <v>0</v>
          </cell>
          <cell r="N91">
            <v>0</v>
          </cell>
          <cell r="O91" t="str">
            <v>Reduced Steady State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 t="str">
            <v>PETROLEUM HYDROCARBONS</v>
          </cell>
          <cell r="B92">
            <v>0</v>
          </cell>
          <cell r="C92">
            <v>0.10515955741336554</v>
          </cell>
          <cell r="D92">
            <v>1.5848931924611134E-6</v>
          </cell>
          <cell r="E92">
            <v>0</v>
          </cell>
          <cell r="F92">
            <v>0</v>
          </cell>
          <cell r="G92">
            <v>0.30328643903424807</v>
          </cell>
          <cell r="H92">
            <v>0.33333333333333331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 t="str">
            <v>Reduced Steady State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 t="str">
            <v>Aliphatics          C5 to C8</v>
          </cell>
          <cell r="B93">
            <v>0.61584032976955982</v>
          </cell>
          <cell r="C93">
            <v>0.34885805057457464</v>
          </cell>
          <cell r="D93">
            <v>4.7774923465909431E-7</v>
          </cell>
          <cell r="E93">
            <v>1.3971555929583015</v>
          </cell>
          <cell r="F93">
            <v>1.3971555929583015</v>
          </cell>
          <cell r="G93">
            <v>0.8400446706127821</v>
          </cell>
          <cell r="H93">
            <v>0.82213133958788209</v>
          </cell>
          <cell r="I93">
            <v>2.3659491332757883E-7</v>
          </cell>
          <cell r="J93">
            <v>2.1565370026314132E-7</v>
          </cell>
          <cell r="L93">
            <v>1</v>
          </cell>
          <cell r="M93">
            <v>2.3659491332757883E-7</v>
          </cell>
          <cell r="N93">
            <v>2.1565370026314132E-7</v>
          </cell>
          <cell r="O93" t="str">
            <v>Non-Steady State</v>
          </cell>
          <cell r="P93" t="str">
            <v>Non-Steady State</v>
          </cell>
          <cell r="Q93">
            <v>0</v>
          </cell>
          <cell r="R93">
            <v>80.552471229678332</v>
          </cell>
          <cell r="S93">
            <v>0</v>
          </cell>
        </row>
        <row r="94">
          <cell r="A94" t="str">
            <v>C9 to C12</v>
          </cell>
          <cell r="B94">
            <v>4.7909295673687033</v>
          </cell>
          <cell r="C94">
            <v>0.71820553803104437</v>
          </cell>
          <cell r="D94">
            <v>2.3205984615989205E-7</v>
          </cell>
          <cell r="E94">
            <v>3.1389204990285995</v>
          </cell>
          <cell r="F94">
            <v>3.1389204990285995</v>
          </cell>
          <cell r="G94">
            <v>16.500467434555418</v>
          </cell>
          <cell r="H94">
            <v>4.8484908499668604</v>
          </cell>
          <cell r="I94">
            <v>2.0864376128300865E-6</v>
          </cell>
          <cell r="J94">
            <v>1.9017652799323945E-6</v>
          </cell>
          <cell r="K94" t="str">
            <v>*</v>
          </cell>
          <cell r="L94">
            <v>1</v>
          </cell>
          <cell r="M94">
            <v>2.0864376128300865E-6</v>
          </cell>
          <cell r="N94">
            <v>1.9017652799323945E-6</v>
          </cell>
          <cell r="O94" t="str">
            <v>Streamlined</v>
          </cell>
          <cell r="P94" t="str">
            <v>Streamlined</v>
          </cell>
          <cell r="Q94">
            <v>1</v>
          </cell>
          <cell r="R94">
            <v>340.64756671899534</v>
          </cell>
          <cell r="S94">
            <v>0</v>
          </cell>
        </row>
        <row r="95">
          <cell r="A95" t="str">
            <v>C9 to C18</v>
          </cell>
          <cell r="B95">
            <v>7.3901135718543092</v>
          </cell>
          <cell r="C95">
            <v>0.94156162468717197</v>
          </cell>
          <cell r="D95">
            <v>1.770108958317419E-7</v>
          </cell>
          <cell r="E95">
            <v>4.2130109948572185</v>
          </cell>
          <cell r="F95">
            <v>4.2130109948572185</v>
          </cell>
          <cell r="G95">
            <v>37.3843730445614</v>
          </cell>
          <cell r="H95">
            <v>7.4298428711633839</v>
          </cell>
          <cell r="I95">
            <v>3.4498912352070981E-6</v>
          </cell>
          <cell r="J95">
            <v>3.144538485270416E-6</v>
          </cell>
          <cell r="K95" t="str">
            <v>*</v>
          </cell>
          <cell r="L95">
            <v>1</v>
          </cell>
          <cell r="M95">
            <v>3.4498912352070981E-6</v>
          </cell>
          <cell r="N95">
            <v>3.144538485270416E-6</v>
          </cell>
          <cell r="O95" t="str">
            <v>Streamlined</v>
          </cell>
          <cell r="P95" t="str">
            <v>Streamlined</v>
          </cell>
          <cell r="Q95">
            <v>1</v>
          </cell>
          <cell r="R95">
            <v>340.64756671899534</v>
          </cell>
          <cell r="S95">
            <v>0</v>
          </cell>
        </row>
        <row r="96">
          <cell r="A96" t="str">
            <v>C19 to C36</v>
          </cell>
          <cell r="B96">
            <v>0</v>
          </cell>
          <cell r="C96">
            <v>0.10515955741336554</v>
          </cell>
          <cell r="D96">
            <v>1.5848931924611134E-6</v>
          </cell>
          <cell r="E96">
            <v>0</v>
          </cell>
          <cell r="F96">
            <v>0</v>
          </cell>
          <cell r="G96">
            <v>0.30328643903424807</v>
          </cell>
          <cell r="H96">
            <v>0.33333333333333331</v>
          </cell>
          <cell r="I96">
            <v>0</v>
          </cell>
          <cell r="J96">
            <v>0</v>
          </cell>
          <cell r="L96">
            <v>1</v>
          </cell>
          <cell r="M96">
            <v>0</v>
          </cell>
          <cell r="N96">
            <v>0</v>
          </cell>
          <cell r="O96" t="str">
            <v>Reduced Steady State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A97" t="str">
            <v>Aromatics          C9 to C10</v>
          </cell>
          <cell r="B97">
            <v>0.55772135657274702</v>
          </cell>
          <cell r="C97">
            <v>0.49413856492072428</v>
          </cell>
          <cell r="D97">
            <v>3.372873086588685E-7</v>
          </cell>
          <cell r="E97">
            <v>1.1859325558097382</v>
          </cell>
          <cell r="F97">
            <v>0</v>
          </cell>
          <cell r="G97">
            <v>0.77304608405205544</v>
          </cell>
          <cell r="H97">
            <v>0.7717091355338852</v>
          </cell>
          <cell r="I97">
            <v>2.2449434378757573E-7</v>
          </cell>
          <cell r="J97">
            <v>2.0462416222324239E-7</v>
          </cell>
          <cell r="L97">
            <v>1</v>
          </cell>
          <cell r="M97">
            <v>2.2449434378757573E-7</v>
          </cell>
          <cell r="N97">
            <v>2.0462416222324239E-7</v>
          </cell>
          <cell r="O97" t="str">
            <v>Non-Steady State</v>
          </cell>
          <cell r="P97" t="str">
            <v>Non-Steady State</v>
          </cell>
          <cell r="Q97">
            <v>0</v>
          </cell>
          <cell r="R97">
            <v>63.670774374637432</v>
          </cell>
          <cell r="S97">
            <v>0</v>
          </cell>
        </row>
        <row r="98">
          <cell r="A98" t="str">
            <v>C11 to C22</v>
          </cell>
          <cell r="B98">
            <v>2.4687225359490821</v>
          </cell>
          <cell r="C98">
            <v>0.72752638706694384</v>
          </cell>
          <cell r="D98">
            <v>2.2908676527677713E-7</v>
          </cell>
          <cell r="E98">
            <v>3.0234979198580128</v>
          </cell>
          <cell r="F98">
            <v>3.0234979198580128</v>
          </cell>
          <cell r="G98">
            <v>5.0950126465308472</v>
          </cell>
          <cell r="H98">
            <v>2.5648193928982148</v>
          </cell>
          <cell r="I98">
            <v>1.0784633809202671E-6</v>
          </cell>
          <cell r="J98">
            <v>9.8300768779310489E-7</v>
          </cell>
          <cell r="K98" t="str">
            <v>*</v>
          </cell>
          <cell r="L98">
            <v>1</v>
          </cell>
          <cell r="M98">
            <v>1.0784633809202671E-6</v>
          </cell>
          <cell r="N98">
            <v>9.8300768779310489E-7</v>
          </cell>
          <cell r="O98" t="str">
            <v>Streamlined</v>
          </cell>
          <cell r="P98" t="str">
            <v>Streamlined</v>
          </cell>
          <cell r="Q98">
            <v>1</v>
          </cell>
          <cell r="R98">
            <v>94.018728414442705</v>
          </cell>
          <cell r="S98">
            <v>0</v>
          </cell>
        </row>
        <row r="99">
          <cell r="A99" t="str">
            <v>PHENANTHRENE</v>
          </cell>
          <cell r="B99">
            <v>0.71950969995484582</v>
          </cell>
          <cell r="C99">
            <v>1.0438756079303715</v>
          </cell>
          <cell r="D99">
            <v>1.5966142459934139E-7</v>
          </cell>
          <cell r="E99">
            <v>4.0429573592733439</v>
          </cell>
          <cell r="F99">
            <v>4.0429573592733439</v>
          </cell>
          <cell r="G99">
            <v>0.96893893508309437</v>
          </cell>
          <cell r="H99">
            <v>0.91336340915002312</v>
          </cell>
          <cell r="I99">
            <v>3.4562520264181848E-7</v>
          </cell>
          <cell r="J99">
            <v>3.1503362775474327E-7</v>
          </cell>
          <cell r="K99" t="str">
            <v>*</v>
          </cell>
          <cell r="L99">
            <v>1</v>
          </cell>
          <cell r="M99">
            <v>3.4562520264181848E-7</v>
          </cell>
          <cell r="N99">
            <v>3.1503362775474327E-7</v>
          </cell>
          <cell r="O99" t="str">
            <v>Streamlined</v>
          </cell>
          <cell r="P99" t="str">
            <v>Streamlined</v>
          </cell>
          <cell r="Q99">
            <v>0.2</v>
          </cell>
          <cell r="R99">
            <v>470.09364207221347</v>
          </cell>
          <cell r="S99">
            <v>0</v>
          </cell>
        </row>
        <row r="100">
          <cell r="A100" t="str">
            <v>PHENOL</v>
          </cell>
          <cell r="B100">
            <v>1.6172999712536728E-2</v>
          </cell>
          <cell r="C100">
            <v>0.35338551945664137</v>
          </cell>
          <cell r="D100">
            <v>4.7162845529983812E-7</v>
          </cell>
          <cell r="E100">
            <v>0.84812524669593925</v>
          </cell>
          <cell r="F100">
            <v>0</v>
          </cell>
          <cell r="G100">
            <v>0.31317725907247723</v>
          </cell>
          <cell r="H100">
            <v>0.34420113412235603</v>
          </cell>
          <cell r="I100">
            <v>6.2202151011143127E-9</v>
          </cell>
          <cell r="J100">
            <v>5.6696586757582198E-9</v>
          </cell>
          <cell r="L100">
            <v>1</v>
          </cell>
          <cell r="M100">
            <v>6.2202151011143127E-9</v>
          </cell>
          <cell r="N100">
            <v>5.6696586757582198E-9</v>
          </cell>
          <cell r="O100" t="str">
            <v>Non-Steady State</v>
          </cell>
          <cell r="P100" t="str">
            <v>Non-Steady State</v>
          </cell>
          <cell r="Q100">
            <v>0</v>
          </cell>
          <cell r="R100">
            <v>22979.476560417326</v>
          </cell>
          <cell r="S100">
            <v>0</v>
          </cell>
        </row>
        <row r="101">
          <cell r="A101" t="str">
            <v>POLYCHLORINATED BIPHENYLS (PCBs)</v>
          </cell>
          <cell r="B101">
            <v>7.8012388323144384</v>
          </cell>
          <cell r="C101">
            <v>7.2218547535306463</v>
          </cell>
          <cell r="D101">
            <v>2.3078097296984E-8</v>
          </cell>
          <cell r="E101">
            <v>32.39315942095601</v>
          </cell>
          <cell r="F101">
            <v>32.39315942095601</v>
          </cell>
          <cell r="G101">
            <v>41.474604367234889</v>
          </cell>
          <cell r="H101">
            <v>7.8391122885044302</v>
          </cell>
          <cell r="I101">
            <v>7.2611499134383962E-6</v>
          </cell>
          <cell r="J101">
            <v>6.6184594798549683E-6</v>
          </cell>
          <cell r="K101" t="str">
            <v>*</v>
          </cell>
          <cell r="L101">
            <v>0.5</v>
          </cell>
          <cell r="M101">
            <v>3.6305749567191981E-6</v>
          </cell>
          <cell r="N101">
            <v>3.3092297399274841E-6</v>
          </cell>
          <cell r="O101" t="str">
            <v>Streamlined</v>
          </cell>
          <cell r="P101" t="str">
            <v>Streamlined</v>
          </cell>
          <cell r="Q101">
            <v>1</v>
          </cell>
          <cell r="R101">
            <v>6.063526687598117E-2</v>
          </cell>
          <cell r="S101">
            <v>2.3877264971635174E-2</v>
          </cell>
        </row>
        <row r="102">
          <cell r="A102" t="str">
            <v>PYRENE</v>
          </cell>
          <cell r="B102">
            <v>1.0648840857964676</v>
          </cell>
          <cell r="C102">
            <v>1.4224884526892487</v>
          </cell>
          <cell r="D102">
            <v>1.1716556739113019E-7</v>
          </cell>
          <cell r="E102">
            <v>5.5063357257700378</v>
          </cell>
          <cell r="F102">
            <v>5.5063357257700378</v>
          </cell>
          <cell r="G102">
            <v>1.4880715434656631</v>
          </cell>
          <cell r="H102">
            <v>1.2263136476911052</v>
          </cell>
          <cell r="I102">
            <v>5.6053844354622792E-7</v>
          </cell>
          <cell r="J102">
            <v>5.1092471850025738E-7</v>
          </cell>
          <cell r="K102" t="str">
            <v>*</v>
          </cell>
          <cell r="L102">
            <v>1</v>
          </cell>
          <cell r="M102">
            <v>5.6053844354622792E-7</v>
          </cell>
          <cell r="N102">
            <v>5.1092471850025738E-7</v>
          </cell>
          <cell r="O102" t="str">
            <v>Streamlined</v>
          </cell>
          <cell r="P102" t="str">
            <v>Streamlined</v>
          </cell>
          <cell r="Q102">
            <v>0.2</v>
          </cell>
          <cell r="R102">
            <v>470.09364207221347</v>
          </cell>
          <cell r="S102">
            <v>0</v>
          </cell>
        </row>
        <row r="103">
          <cell r="A103" t="str">
            <v>RDX</v>
          </cell>
          <cell r="B103">
            <v>1.9408917188129477E-3</v>
          </cell>
          <cell r="C103">
            <v>1.8471609960829376</v>
          </cell>
          <cell r="D103">
            <v>9.0228554533198535E-8</v>
          </cell>
          <cell r="E103">
            <v>4.4331863905990501</v>
          </cell>
          <cell r="F103">
            <v>0</v>
          </cell>
          <cell r="G103">
            <v>0.30446487624099317</v>
          </cell>
          <cell r="H103">
            <v>0.33462851440033214</v>
          </cell>
          <cell r="I103">
            <v>1.1098835210612393E-9</v>
          </cell>
          <cell r="J103">
            <v>1.0116468051303637E-9</v>
          </cell>
          <cell r="L103">
            <v>1</v>
          </cell>
          <cell r="M103">
            <v>1.1098835210612393E-9</v>
          </cell>
          <cell r="N103">
            <v>1.0116468051303637E-9</v>
          </cell>
          <cell r="O103" t="str">
            <v>Non-Steady State</v>
          </cell>
          <cell r="P103" t="str">
            <v>Non-Steady State</v>
          </cell>
          <cell r="Q103">
            <v>0</v>
          </cell>
          <cell r="R103">
            <v>1287.8584500483228</v>
          </cell>
          <cell r="S103">
            <v>64.54845207591886</v>
          </cell>
        </row>
        <row r="104">
          <cell r="A104" t="str">
            <v>SELENIUM</v>
          </cell>
          <cell r="B104">
            <v>3.4185363143521491E-3</v>
          </cell>
          <cell r="C104">
            <v>0.29123847587788748</v>
          </cell>
          <cell r="D104">
            <v>5.7226870922284262E-7</v>
          </cell>
          <cell r="E104">
            <v>0.69897234210692993</v>
          </cell>
          <cell r="F104">
            <v>0</v>
          </cell>
          <cell r="G104">
            <v>0.3053635880404108</v>
          </cell>
          <cell r="H104">
            <v>0.3356162397349976</v>
          </cell>
          <cell r="I104">
            <v>7.6190476190476207E-10</v>
          </cell>
          <cell r="J104">
            <v>6.3300000000000009E-10</v>
          </cell>
          <cell r="L104">
            <v>1</v>
          </cell>
          <cell r="M104">
            <v>7.6190476190476207E-10</v>
          </cell>
          <cell r="N104">
            <v>6.3300000000000009E-10</v>
          </cell>
          <cell r="O104" t="str">
            <v>Steady State</v>
          </cell>
          <cell r="P104" t="str">
            <v>Non-Steady State</v>
          </cell>
          <cell r="Q104">
            <v>0</v>
          </cell>
          <cell r="R104">
            <v>1876.051893408134</v>
          </cell>
          <cell r="S104">
            <v>0</v>
          </cell>
        </row>
        <row r="105">
          <cell r="A105" t="str">
            <v>SILVER</v>
          </cell>
          <cell r="B105">
            <v>2.3982241950953683E-3</v>
          </cell>
          <cell r="C105">
            <v>0.42330046896213613</v>
          </cell>
          <cell r="D105">
            <v>3.9373135370085036E-7</v>
          </cell>
          <cell r="E105">
            <v>1.0159211255091267</v>
          </cell>
          <cell r="F105">
            <v>0</v>
          </cell>
          <cell r="G105">
            <v>0.30474288571897223</v>
          </cell>
          <cell r="H105">
            <v>0.33493406203638143</v>
          </cell>
          <cell r="I105">
            <v>4.5714285714285712E-10</v>
          </cell>
          <cell r="J105">
            <v>3.7979999999999992E-10</v>
          </cell>
          <cell r="L105">
            <v>1</v>
          </cell>
          <cell r="M105">
            <v>4.5714285714285712E-10</v>
          </cell>
          <cell r="N105">
            <v>3.7979999999999992E-10</v>
          </cell>
          <cell r="O105" t="str">
            <v>Non-Steady State</v>
          </cell>
          <cell r="P105" t="str">
            <v>Non-Steady State</v>
          </cell>
          <cell r="Q105">
            <v>0</v>
          </cell>
          <cell r="R105">
            <v>208.45021037868165</v>
          </cell>
          <cell r="S105">
            <v>0</v>
          </cell>
        </row>
        <row r="106">
          <cell r="A106" t="str">
            <v>STYRENE</v>
          </cell>
          <cell r="B106">
            <v>0.14392734750495839</v>
          </cell>
          <cell r="C106">
            <v>0.40202100934876223</v>
          </cell>
          <cell r="D106">
            <v>4.1457203178672584E-7</v>
          </cell>
          <cell r="E106">
            <v>0.96485042243702934</v>
          </cell>
          <cell r="F106">
            <v>0</v>
          </cell>
          <cell r="G106">
            <v>0.39774024860941848</v>
          </cell>
          <cell r="H106">
            <v>0.43532114455017556</v>
          </cell>
          <cell r="I106">
            <v>5.6131339121634845E-8</v>
          </cell>
          <cell r="J106">
            <v>5.1163107490590171E-8</v>
          </cell>
          <cell r="L106">
            <v>1</v>
          </cell>
          <cell r="M106">
            <v>5.6131339121634845E-8</v>
          </cell>
          <cell r="N106">
            <v>5.1163107490590171E-8</v>
          </cell>
          <cell r="O106" t="str">
            <v>Non-Steady State</v>
          </cell>
          <cell r="P106" t="str">
            <v>Non-Steady State</v>
          </cell>
          <cell r="Q106">
            <v>0</v>
          </cell>
          <cell r="R106">
            <v>1697.6527949573133</v>
          </cell>
          <cell r="S106">
            <v>4.6798212210361392</v>
          </cell>
        </row>
        <row r="107">
          <cell r="A107" t="str">
            <v>TCDD, 2,3,7,8-  (equivalents)</v>
          </cell>
          <cell r="B107">
            <v>5.2936422500637379</v>
          </cell>
          <cell r="C107">
            <v>6.684189434776254</v>
          </cell>
          <cell r="D107">
            <v>2.4934461880978337E-8</v>
          </cell>
          <cell r="E107">
            <v>29.391057180764708</v>
          </cell>
          <cell r="F107">
            <v>29.391057180764708</v>
          </cell>
          <cell r="G107">
            <v>19.869860632696533</v>
          </cell>
          <cell r="H107">
            <v>5.3466057519739323</v>
          </cell>
          <cell r="I107">
            <v>4.7841567793974777E-6</v>
          </cell>
          <cell r="J107">
            <v>4.3607070735607233E-6</v>
          </cell>
          <cell r="K107" t="str">
            <v>*</v>
          </cell>
          <cell r="L107">
            <v>0.5</v>
          </cell>
          <cell r="M107">
            <v>2.3920783896987389E-6</v>
          </cell>
          <cell r="N107">
            <v>2.1803535367803616E-6</v>
          </cell>
          <cell r="O107" t="str">
            <v>Streamlined</v>
          </cell>
          <cell r="P107" t="str">
            <v>Streamlined</v>
          </cell>
          <cell r="Q107">
            <v>1</v>
          </cell>
          <cell r="R107">
            <v>2.384532967032967E-6</v>
          </cell>
          <cell r="S107">
            <v>3.5771183478105133E-7</v>
          </cell>
        </row>
        <row r="108">
          <cell r="A108" t="str">
            <v>TETRACHLOROETHANE, 1,1,1,2-</v>
          </cell>
          <cell r="B108">
            <v>7.7746579818265257E-2</v>
          </cell>
          <cell r="C108">
            <v>0.91759016414132433</v>
          </cell>
          <cell r="D108">
            <v>1.8163519311765114E-7</v>
          </cell>
          <cell r="E108">
            <v>2.2022163939391781</v>
          </cell>
          <cell r="F108">
            <v>0</v>
          </cell>
          <cell r="G108">
            <v>0.35242397686417115</v>
          </cell>
          <cell r="H108">
            <v>0.38703388313732712</v>
          </cell>
          <cell r="I108">
            <v>3.604171127533472E-8</v>
          </cell>
          <cell r="J108">
            <v>3.285162935679948E-8</v>
          </cell>
          <cell r="L108">
            <v>1</v>
          </cell>
          <cell r="M108">
            <v>3.604171127533472E-8</v>
          </cell>
          <cell r="N108">
            <v>3.285162935679948E-8</v>
          </cell>
          <cell r="O108" t="str">
            <v>Non-Steady State</v>
          </cell>
          <cell r="P108" t="str">
            <v>Non-Steady State</v>
          </cell>
          <cell r="Q108">
            <v>0</v>
          </cell>
          <cell r="R108">
            <v>277.61195970248207</v>
          </cell>
          <cell r="S108">
            <v>5.886744804755204</v>
          </cell>
        </row>
        <row r="109">
          <cell r="A109" t="str">
            <v>TETRACHLOROETHANE, 1,1,2,2-</v>
          </cell>
          <cell r="B109">
            <v>3.422010146275719E-2</v>
          </cell>
          <cell r="C109">
            <v>0.91759016414132433</v>
          </cell>
          <cell r="D109">
            <v>1.8163519311765114E-7</v>
          </cell>
          <cell r="E109">
            <v>2.2022163939391781</v>
          </cell>
          <cell r="F109">
            <v>0</v>
          </cell>
          <cell r="G109">
            <v>0.32441149299326022</v>
          </cell>
          <cell r="H109">
            <v>0.35652415730336673</v>
          </cell>
          <cell r="I109">
            <v>1.586373342231061E-8</v>
          </cell>
          <cell r="J109">
            <v>1.4459621149051011E-8</v>
          </cell>
          <cell r="L109">
            <v>1</v>
          </cell>
          <cell r="M109">
            <v>1.586373342231061E-8</v>
          </cell>
          <cell r="N109">
            <v>1.4459621149051011E-8</v>
          </cell>
          <cell r="O109" t="str">
            <v>Non-Steady State</v>
          </cell>
          <cell r="P109" t="str">
            <v>Non-Steady State</v>
          </cell>
          <cell r="Q109">
            <v>0</v>
          </cell>
          <cell r="R109">
            <v>0</v>
          </cell>
          <cell r="S109">
            <v>1.7386756083408701</v>
          </cell>
        </row>
        <row r="110">
          <cell r="A110" t="str">
            <v>TETRACHLOROETHYLENE</v>
          </cell>
          <cell r="B110">
            <v>0.16198719906305845</v>
          </cell>
          <cell r="C110">
            <v>0.89422899919975263</v>
          </cell>
          <cell r="D110">
            <v>1.8638029723462E-7</v>
          </cell>
          <cell r="E110">
            <v>2.1461495980794063</v>
          </cell>
          <cell r="F110">
            <v>0</v>
          </cell>
          <cell r="G110">
            <v>0.41072099708637039</v>
          </cell>
          <cell r="H110">
            <v>0.44885209189673941</v>
          </cell>
          <cell r="I110">
            <v>7.4577084866264109E-8</v>
          </cell>
          <cell r="J110">
            <v>6.7976204898287941E-8</v>
          </cell>
          <cell r="L110">
            <v>1</v>
          </cell>
          <cell r="M110">
            <v>7.4577084866264109E-8</v>
          </cell>
          <cell r="N110">
            <v>6.7976204898287941E-8</v>
          </cell>
          <cell r="O110" t="str">
            <v>Non-Steady State</v>
          </cell>
          <cell r="P110" t="str">
            <v>Non-Steady State</v>
          </cell>
          <cell r="Q110">
            <v>0</v>
          </cell>
          <cell r="R110">
            <v>0</v>
          </cell>
          <cell r="S110">
            <v>0</v>
          </cell>
        </row>
        <row r="111">
          <cell r="A111" t="str">
            <v>THALLIUM</v>
          </cell>
          <cell r="B111">
            <v>5.4934064834944998E-3</v>
          </cell>
          <cell r="C111">
            <v>1.4596500605106157</v>
          </cell>
          <cell r="D111">
            <v>1.141826189548221E-7</v>
          </cell>
          <cell r="E111">
            <v>3.5031601452254777</v>
          </cell>
          <cell r="F111">
            <v>0</v>
          </cell>
          <cell r="G111">
            <v>0.30662779780355781</v>
          </cell>
          <cell r="H111">
            <v>0.33700560853671119</v>
          </cell>
          <cell r="I111">
            <v>7.6190476190476207E-10</v>
          </cell>
          <cell r="J111">
            <v>6.3300000000000009E-10</v>
          </cell>
          <cell r="L111">
            <v>1</v>
          </cell>
          <cell r="M111">
            <v>7.6190476190476207E-10</v>
          </cell>
          <cell r="N111">
            <v>6.3300000000000009E-10</v>
          </cell>
          <cell r="O111" t="str">
            <v>Non-Steady State</v>
          </cell>
          <cell r="P111" t="str">
            <v>Non-Steady State</v>
          </cell>
          <cell r="Q111">
            <v>0</v>
          </cell>
          <cell r="R111">
            <v>50.028050490883587</v>
          </cell>
          <cell r="S111">
            <v>0</v>
          </cell>
        </row>
        <row r="112">
          <cell r="A112" t="str">
            <v>TOLUENE</v>
          </cell>
          <cell r="B112">
            <v>0.11311509529030062</v>
          </cell>
          <cell r="C112">
            <v>0.34438858626074714</v>
          </cell>
          <cell r="D112">
            <v>4.8394944930166247E-7</v>
          </cell>
          <cell r="E112">
            <v>0.82653260702579312</v>
          </cell>
          <cell r="F112">
            <v>0</v>
          </cell>
          <cell r="G112">
            <v>0.37621295688068174</v>
          </cell>
          <cell r="H112">
            <v>0.4125749936814907</v>
          </cell>
          <cell r="I112">
            <v>4.3411561072623699E-8</v>
          </cell>
          <cell r="J112">
            <v>3.9569167603145479E-8</v>
          </cell>
          <cell r="L112">
            <v>1</v>
          </cell>
          <cell r="M112">
            <v>4.3411561072623699E-8</v>
          </cell>
          <cell r="N112">
            <v>3.9569167603145479E-8</v>
          </cell>
          <cell r="O112" t="str">
            <v>Non-Steady State</v>
          </cell>
          <cell r="P112" t="str">
            <v>Non-Steady State</v>
          </cell>
          <cell r="Q112">
            <v>0</v>
          </cell>
          <cell r="R112">
            <v>878.02900785001361</v>
          </cell>
          <cell r="S112">
            <v>0</v>
          </cell>
        </row>
        <row r="113">
          <cell r="A113" t="str">
            <v>TRICHLOROBENZENE, 1,2,4-</v>
          </cell>
          <cell r="B113">
            <v>0.35765634946077718</v>
          </cell>
          <cell r="C113">
            <v>1.085047497391437</v>
          </cell>
          <cell r="D113">
            <v>1.5360310683850249E-7</v>
          </cell>
          <cell r="E113">
            <v>2.6041139937394489</v>
          </cell>
          <cell r="F113">
            <v>0</v>
          </cell>
          <cell r="G113">
            <v>0.57025966041659337</v>
          </cell>
          <cell r="H113">
            <v>0.60317748849255348</v>
          </cell>
          <cell r="I113">
            <v>1.7370223371788292E-7</v>
          </cell>
          <cell r="J113">
            <v>1.5832770416906486E-7</v>
          </cell>
          <cell r="L113">
            <v>1</v>
          </cell>
          <cell r="M113">
            <v>1.7370223371788292E-7</v>
          </cell>
          <cell r="N113">
            <v>1.5832770416906486E-7</v>
          </cell>
          <cell r="O113" t="str">
            <v>Non-Steady State</v>
          </cell>
          <cell r="P113" t="str">
            <v>Non-Steady State</v>
          </cell>
          <cell r="Q113">
            <v>0</v>
          </cell>
          <cell r="R113">
            <v>27.429562275896554</v>
          </cell>
          <cell r="S113">
            <v>0</v>
          </cell>
        </row>
        <row r="114">
          <cell r="A114" t="str">
            <v>TRICHLOROETHANE, 1,1,1-</v>
          </cell>
          <cell r="B114">
            <v>5.5661188139331873E-2</v>
          </cell>
          <cell r="C114">
            <v>0.58431730655435543</v>
          </cell>
          <cell r="D114">
            <v>2.8523315122990064E-7</v>
          </cell>
          <cell r="E114">
            <v>1.4023615357304531</v>
          </cell>
          <cell r="F114">
            <v>0</v>
          </cell>
          <cell r="G114">
            <v>0.33804309014063866</v>
          </cell>
          <cell r="H114">
            <v>0.37141906299390898</v>
          </cell>
          <cell r="I114">
            <v>2.3142240537673384E-8</v>
          </cell>
          <cell r="J114">
            <v>2.1093901530414641E-8</v>
          </cell>
          <cell r="L114">
            <v>1</v>
          </cell>
          <cell r="M114">
            <v>2.3142240537673384E-8</v>
          </cell>
          <cell r="N114">
            <v>2.1093901530414641E-8</v>
          </cell>
          <cell r="O114" t="str">
            <v>Non-Steady State</v>
          </cell>
          <cell r="P114" t="str">
            <v>Non-Steady State</v>
          </cell>
          <cell r="Q114">
            <v>0</v>
          </cell>
          <cell r="R114">
            <v>41176.447280208049</v>
          </cell>
          <cell r="S114">
            <v>0</v>
          </cell>
        </row>
        <row r="115">
          <cell r="A115" t="str">
            <v>TRICHLOROETHANE, 1,1,2-</v>
          </cell>
          <cell r="B115">
            <v>2.2364153915317563E-2</v>
          </cell>
          <cell r="C115">
            <v>0.58431730655435543</v>
          </cell>
          <cell r="D115">
            <v>2.8523315122990064E-7</v>
          </cell>
          <cell r="E115">
            <v>1.4023615357304531</v>
          </cell>
          <cell r="F115">
            <v>0</v>
          </cell>
          <cell r="G115">
            <v>0.31700726554071135</v>
          </cell>
          <cell r="H115">
            <v>0.34840584078078185</v>
          </cell>
          <cell r="I115">
            <v>9.2983395904930021E-9</v>
          </cell>
          <cell r="J115">
            <v>8.475335799872999E-9</v>
          </cell>
          <cell r="L115">
            <v>1</v>
          </cell>
          <cell r="M115">
            <v>9.2983395904930021E-9</v>
          </cell>
          <cell r="N115">
            <v>8.475335799872999E-9</v>
          </cell>
          <cell r="O115" t="str">
            <v>Non-Steady State</v>
          </cell>
          <cell r="P115" t="str">
            <v>Non-Steady State</v>
          </cell>
          <cell r="Q115">
            <v>0</v>
          </cell>
          <cell r="R115">
            <v>204.96460430842956</v>
          </cell>
          <cell r="S115">
            <v>14.868791155787708</v>
          </cell>
        </row>
        <row r="116">
          <cell r="A116" t="str">
            <v>TRICHLOROETHYLENE</v>
          </cell>
          <cell r="B116">
            <v>5.0963858338749897E-2</v>
          </cell>
          <cell r="C116">
            <v>0.56944102135637131</v>
          </cell>
          <cell r="D116">
            <v>2.9268468623787856E-7</v>
          </cell>
          <cell r="E116">
            <v>1.3666584512552911</v>
          </cell>
          <cell r="F116">
            <v>0</v>
          </cell>
          <cell r="G116">
            <v>0.33502944706304522</v>
          </cell>
          <cell r="H116">
            <v>0.36813302708659873</v>
          </cell>
          <cell r="I116">
            <v>2.1076835369414062E-8</v>
          </cell>
          <cell r="J116">
            <v>1.9211307095846047E-8</v>
          </cell>
          <cell r="L116">
            <v>1</v>
          </cell>
          <cell r="M116">
            <v>2.1076835369414062E-8</v>
          </cell>
          <cell r="N116">
            <v>1.9211307095846047E-8</v>
          </cell>
          <cell r="O116" t="str">
            <v>Non-Steady State</v>
          </cell>
          <cell r="P116" t="str">
            <v>Non-Steady State</v>
          </cell>
          <cell r="Q116">
            <v>0</v>
          </cell>
          <cell r="R116">
            <v>11.302873874844581</v>
          </cell>
          <cell r="S116">
            <v>7.4779148021756958</v>
          </cell>
        </row>
        <row r="117">
          <cell r="A117" t="str">
            <v>TRICHLOROPHENOL, 2,4,5-</v>
          </cell>
          <cell r="B117">
            <v>0.19242423342803597</v>
          </cell>
          <cell r="C117">
            <v>1.3336711285322216</v>
          </cell>
          <cell r="D117">
            <v>1.2496833972112187E-7</v>
          </cell>
          <cell r="E117">
            <v>3.2008107084773316</v>
          </cell>
          <cell r="F117">
            <v>0</v>
          </cell>
          <cell r="G117">
            <v>0.433227288300156</v>
          </cell>
          <cell r="H117">
            <v>0.47196680224605747</v>
          </cell>
          <cell r="I117">
            <v>9.931284043582492E-8</v>
          </cell>
          <cell r="J117">
            <v>9.0522578116357419E-8</v>
          </cell>
          <cell r="L117">
            <v>1</v>
          </cell>
          <cell r="M117">
            <v>9.931284043582492E-8</v>
          </cell>
          <cell r="N117">
            <v>9.0522578116357419E-8</v>
          </cell>
          <cell r="O117" t="str">
            <v>Non-Steady State</v>
          </cell>
          <cell r="P117" t="str">
            <v>Non-Steady State</v>
          </cell>
          <cell r="Q117">
            <v>0</v>
          </cell>
          <cell r="R117">
            <v>479.75430128854646</v>
          </cell>
          <cell r="S117">
            <v>0</v>
          </cell>
        </row>
        <row r="118">
          <cell r="A118" t="str">
            <v>TRICHLOROPHENOL 2,4,6-</v>
          </cell>
          <cell r="B118">
            <v>0.18384836210230868</v>
          </cell>
          <cell r="C118">
            <v>1.3336711285322216</v>
          </cell>
          <cell r="D118">
            <v>1.2496833972112187E-7</v>
          </cell>
          <cell r="E118">
            <v>3.2008107084773316</v>
          </cell>
          <cell r="F118">
            <v>0</v>
          </cell>
          <cell r="G118">
            <v>0.42680471103803158</v>
          </cell>
          <cell r="H118">
            <v>0.46541595471306446</v>
          </cell>
          <cell r="I118">
            <v>9.4886713199160394E-8</v>
          </cell>
          <cell r="J118">
            <v>8.6488211092157699E-8</v>
          </cell>
          <cell r="L118">
            <v>1</v>
          </cell>
          <cell r="M118">
            <v>9.4886713199160394E-8</v>
          </cell>
          <cell r="N118">
            <v>8.6488211092157699E-8</v>
          </cell>
          <cell r="O118" t="str">
            <v>Non-Steady State</v>
          </cell>
          <cell r="P118" t="str">
            <v>Non-Steady State</v>
          </cell>
          <cell r="Q118">
            <v>0</v>
          </cell>
          <cell r="R118">
            <v>5.0213313082375457</v>
          </cell>
          <cell r="S118">
            <v>7.5501891522687288</v>
          </cell>
        </row>
        <row r="119">
          <cell r="A119" t="str">
            <v>VANADIUM</v>
          </cell>
          <cell r="B119">
            <v>2.7467032417472499E-3</v>
          </cell>
          <cell r="C119">
            <v>0.20297789748187661</v>
          </cell>
          <cell r="D119">
            <v>8.2110746408508788E-7</v>
          </cell>
          <cell r="E119">
            <v>0.48714695395650387</v>
          </cell>
          <cell r="F119">
            <v>0</v>
          </cell>
          <cell r="G119">
            <v>0.30495480972101396</v>
          </cell>
          <cell r="H119">
            <v>0.3351669767322617</v>
          </cell>
          <cell r="I119">
            <v>7.6190476190476207E-10</v>
          </cell>
          <cell r="J119">
            <v>6.3300000000000009E-10</v>
          </cell>
          <cell r="L119">
            <v>1</v>
          </cell>
          <cell r="M119">
            <v>7.6190476190476207E-10</v>
          </cell>
          <cell r="N119">
            <v>6.3300000000000009E-10</v>
          </cell>
          <cell r="O119" t="str">
            <v>Steady State</v>
          </cell>
          <cell r="P119" t="str">
            <v>Steady State</v>
          </cell>
          <cell r="Q119">
            <v>0</v>
          </cell>
          <cell r="R119">
            <v>281.40778401122014</v>
          </cell>
          <cell r="S119">
            <v>0</v>
          </cell>
        </row>
        <row r="120">
          <cell r="A120" t="str">
            <v>VINYL CHLORIDE</v>
          </cell>
          <cell r="B120">
            <v>2.5182388908990397E-2</v>
          </cell>
          <cell r="C120">
            <v>0.23694565521800084</v>
          </cell>
          <cell r="D120">
            <v>7.0339617121624655E-7</v>
          </cell>
          <cell r="E120">
            <v>0.56866957252320205</v>
          </cell>
          <cell r="F120">
            <v>0</v>
          </cell>
          <cell r="G120">
            <v>0.31875891547194335</v>
          </cell>
          <cell r="H120">
            <v>0.35032778444009205</v>
          </cell>
          <cell r="I120">
            <v>1.0138050791959182E-8</v>
          </cell>
          <cell r="J120">
            <v>9.1008380962565921E-9</v>
          </cell>
          <cell r="L120">
            <v>1</v>
          </cell>
          <cell r="M120">
            <v>1.0138050791959182E-8</v>
          </cell>
          <cell r="N120">
            <v>9.1008380962565921E-9</v>
          </cell>
          <cell r="O120" t="str">
            <v>Steady State</v>
          </cell>
          <cell r="P120" t="str">
            <v>Steady State</v>
          </cell>
          <cell r="Q120">
            <v>0</v>
          </cell>
          <cell r="R120">
            <v>138.17107869056537</v>
          </cell>
          <cell r="S120">
            <v>0.36080951460694644</v>
          </cell>
        </row>
        <row r="121">
          <cell r="A121" t="str">
            <v>XYLENES (Mixed Isomers)</v>
          </cell>
          <cell r="B121">
            <v>0.19484065669689229</v>
          </cell>
          <cell r="C121">
            <v>0.41252355301238558</v>
          </cell>
          <cell r="D121">
            <v>4.0401733537300028E-7</v>
          </cell>
          <cell r="E121">
            <v>0.99005652722972537</v>
          </cell>
          <cell r="F121">
            <v>0</v>
          </cell>
          <cell r="G121">
            <v>0.43504863849450098</v>
          </cell>
          <cell r="H121">
            <v>0.47381788388200091</v>
          </cell>
          <cell r="I121">
            <v>7.6243952703860254E-8</v>
          </cell>
          <cell r="J121">
            <v>6.9495536873652639E-8</v>
          </cell>
          <cell r="L121">
            <v>1</v>
          </cell>
          <cell r="M121">
            <v>7.6243952703860254E-8</v>
          </cell>
          <cell r="N121">
            <v>6.9495536873652639E-8</v>
          </cell>
          <cell r="O121" t="str">
            <v>Non-Steady State</v>
          </cell>
          <cell r="P121" t="str">
            <v>Non-Steady State</v>
          </cell>
          <cell r="Q121">
            <v>0</v>
          </cell>
          <cell r="R121">
            <v>1249.824036729349</v>
          </cell>
          <cell r="S121">
            <v>0</v>
          </cell>
        </row>
        <row r="122">
          <cell r="A122" t="str">
            <v>ZINC</v>
          </cell>
          <cell r="B122">
            <v>1.8605210188381266E-3</v>
          </cell>
          <cell r="C122">
            <v>0.24313571004589141</v>
          </cell>
          <cell r="D122">
            <v>6.854882264526615E-7</v>
          </cell>
          <cell r="E122">
            <v>0.58352570411013938</v>
          </cell>
          <cell r="F122">
            <v>0</v>
          </cell>
          <cell r="G122">
            <v>0.30441603260379346</v>
          </cell>
          <cell r="H122">
            <v>0.33457483238261099</v>
          </cell>
          <cell r="I122">
            <v>4.5714285714285712E-10</v>
          </cell>
          <cell r="J122">
            <v>3.7979999999999992E-10</v>
          </cell>
          <cell r="L122">
            <v>1</v>
          </cell>
          <cell r="M122">
            <v>4.5714285714285712E-10</v>
          </cell>
          <cell r="N122">
            <v>3.7979999999999992E-10</v>
          </cell>
          <cell r="O122" t="str">
            <v>Steady State</v>
          </cell>
          <cell r="P122" t="str">
            <v>Steady State</v>
          </cell>
          <cell r="Q122">
            <v>0</v>
          </cell>
          <cell r="R122">
            <v>143830.6451612903</v>
          </cell>
          <cell r="S122">
            <v>0</v>
          </cell>
        </row>
      </sheetData>
      <sheetData sheetId="6">
        <row r="1">
          <cell r="B1" t="str">
            <v>Risk-Based</v>
          </cell>
          <cell r="M1" t="str">
            <v>Henry's law</v>
          </cell>
          <cell r="O1" t="str">
            <v>DEP</v>
          </cell>
        </row>
        <row r="2">
          <cell r="A2" t="str">
            <v>Vapor Infiltration</v>
          </cell>
          <cell r="B2" t="str">
            <v>Indoor Air Levels</v>
          </cell>
          <cell r="J2" t="str">
            <v>Target</v>
          </cell>
          <cell r="L2" t="str">
            <v>Alpha</v>
          </cell>
          <cell r="M2" t="str">
            <v>constant at</v>
          </cell>
          <cell r="N2" t="str">
            <v>Units</v>
          </cell>
          <cell r="O2" t="str">
            <v>Dilution,</v>
          </cell>
          <cell r="P2" t="str">
            <v>Target</v>
          </cell>
          <cell r="Q2" t="str">
            <v>Lowest</v>
          </cell>
          <cell r="S2" t="str">
            <v>Highest,</v>
          </cell>
        </row>
        <row r="3">
          <cell r="A3" t="str">
            <v>GW-2</v>
          </cell>
          <cell r="B3" t="str">
            <v>Non-cancer</v>
          </cell>
          <cell r="C3" t="str">
            <v>Cancer</v>
          </cell>
          <cell r="D3" t="str">
            <v>Lower of</v>
          </cell>
          <cell r="F3" t="str">
            <v>50%</v>
          </cell>
          <cell r="G3" t="str">
            <v>Lowest</v>
          </cell>
          <cell r="I3" t="str">
            <v>Background</v>
          </cell>
          <cell r="J3" t="str">
            <v>Indoor</v>
          </cell>
          <cell r="L3" t="str">
            <v>Attenuation</v>
          </cell>
          <cell r="M3" t="str">
            <v>ave. groundwater</v>
          </cell>
          <cell r="N3" t="str">
            <v>Conversion</v>
          </cell>
          <cell r="O3" t="str">
            <v>Degradation</v>
          </cell>
          <cell r="P3" t="str">
            <v>Groundwater</v>
          </cell>
          <cell r="Q3" t="str">
            <v>Column P,</v>
          </cell>
          <cell r="S3" t="str">
            <v>Column Q,</v>
          </cell>
        </row>
        <row r="4">
          <cell r="B4" t="str">
            <v>HI =</v>
          </cell>
          <cell r="C4" t="str">
            <v>ELCR=</v>
          </cell>
          <cell r="D4" t="str">
            <v>Columns</v>
          </cell>
          <cell r="F4" t="str">
            <v>Odor</v>
          </cell>
          <cell r="G4" t="str">
            <v>Risk-Based</v>
          </cell>
          <cell r="I4" t="str">
            <v>Indoor</v>
          </cell>
          <cell r="J4" t="str">
            <v>Air Level</v>
          </cell>
          <cell r="L4" t="str">
            <v>Factor</v>
          </cell>
          <cell r="M4" t="str">
            <v>temperature,</v>
          </cell>
          <cell r="N4" t="str">
            <v>Factor</v>
          </cell>
          <cell r="O4" t="str">
            <v>Factor</v>
          </cell>
          <cell r="P4" t="str">
            <v>Value</v>
          </cell>
          <cell r="Q4" t="str">
            <v>Ceiling Value,</v>
          </cell>
          <cell r="S4" t="str">
            <v>Background,</v>
          </cell>
          <cell r="T4" t="str">
            <v>GW-2</v>
          </cell>
        </row>
        <row r="5">
          <cell r="B5">
            <v>0.2</v>
          </cell>
          <cell r="C5">
            <v>9.9999999999999995E-7</v>
          </cell>
          <cell r="D5" t="str">
            <v>B and C</v>
          </cell>
          <cell r="F5" t="str">
            <v>Threshold</v>
          </cell>
          <cell r="G5" t="str">
            <v>Level</v>
          </cell>
          <cell r="I5" t="str">
            <v>Air Level</v>
          </cell>
          <cell r="L5" t="str">
            <v>α</v>
          </cell>
          <cell r="M5" t="str">
            <v>H'TS</v>
          </cell>
          <cell r="O5" t="str">
            <v>(d)</v>
          </cell>
          <cell r="Q5" t="str">
            <v>Solubility</v>
          </cell>
          <cell r="S5" t="str">
            <v>PQL</v>
          </cell>
          <cell r="T5" t="str">
            <v>CALCULATED LEVELS (rounded)</v>
          </cell>
        </row>
        <row r="6">
          <cell r="A6" t="str">
            <v>OIL OR HAZARDOUS MATERIAL</v>
          </cell>
          <cell r="B6" t="str">
            <v>µg/m3</v>
          </cell>
          <cell r="C6" t="str">
            <v>µg/m3</v>
          </cell>
          <cell r="D6" t="str">
            <v>µ/m3</v>
          </cell>
          <cell r="E6" t="str">
            <v>basis</v>
          </cell>
          <cell r="F6" t="str">
            <v>µg/m3</v>
          </cell>
          <cell r="G6" t="str">
            <v>µg/m3</v>
          </cell>
          <cell r="H6" t="str">
            <v>basis</v>
          </cell>
          <cell r="I6" t="str">
            <v>µg/m3</v>
          </cell>
          <cell r="J6" t="str">
            <v>µg/m3</v>
          </cell>
          <cell r="K6" t="str">
            <v>basis</v>
          </cell>
          <cell r="L6" t="str">
            <v>dimensionless</v>
          </cell>
          <cell r="M6" t="str">
            <v>dimensionless</v>
          </cell>
          <cell r="N6" t="str">
            <v>L/m3</v>
          </cell>
          <cell r="O6" t="str">
            <v>dimensionless</v>
          </cell>
          <cell r="P6" t="str">
            <v>µg/L</v>
          </cell>
          <cell r="Q6" t="str">
            <v>µg/L</v>
          </cell>
          <cell r="R6" t="str">
            <v>basis</v>
          </cell>
          <cell r="S6" t="str">
            <v>µg/L</v>
          </cell>
          <cell r="T6" t="str">
            <v>µg/L</v>
          </cell>
          <cell r="U6" t="str">
            <v>Basis</v>
          </cell>
        </row>
        <row r="7">
          <cell r="A7" t="str">
            <v>ACENAPHTHENE</v>
          </cell>
          <cell r="B7">
            <v>10.000000000000002</v>
          </cell>
          <cell r="C7">
            <v>0</v>
          </cell>
          <cell r="D7">
            <v>10.000000000000002</v>
          </cell>
          <cell r="E7" t="str">
            <v>Noncancer</v>
          </cell>
          <cell r="F7">
            <v>0</v>
          </cell>
          <cell r="G7">
            <v>10.000000000000002</v>
          </cell>
          <cell r="H7" t="str">
            <v>Noncancer</v>
          </cell>
          <cell r="I7">
            <v>0</v>
          </cell>
          <cell r="J7">
            <v>10.000000000000002</v>
          </cell>
          <cell r="K7" t="str">
            <v>Noncancer</v>
          </cell>
          <cell r="L7">
            <v>6.4942366439506858E-4</v>
          </cell>
          <cell r="M7">
            <v>1.8733113867546694E-3</v>
          </cell>
          <cell r="N7">
            <v>1000</v>
          </cell>
          <cell r="O7">
            <v>1</v>
          </cell>
          <cell r="P7">
            <v>8219.812615653851</v>
          </cell>
          <cell r="Q7">
            <v>3900</v>
          </cell>
          <cell r="R7" t="str">
            <v>Greater than Solubility</v>
          </cell>
          <cell r="S7">
            <v>0</v>
          </cell>
          <cell r="U7" t="str">
            <v>NA, &gt; Solubility</v>
          </cell>
        </row>
        <row r="8">
          <cell r="A8" t="str">
            <v>ACENAPHTHYLENE</v>
          </cell>
          <cell r="B8">
            <v>10.000000000000002</v>
          </cell>
          <cell r="C8">
            <v>0</v>
          </cell>
          <cell r="D8">
            <v>10.000000000000002</v>
          </cell>
          <cell r="E8" t="str">
            <v>Noncancer</v>
          </cell>
          <cell r="F8">
            <v>0</v>
          </cell>
          <cell r="G8">
            <v>10.000000000000002</v>
          </cell>
          <cell r="H8" t="str">
            <v>Noncancer</v>
          </cell>
          <cell r="I8">
            <v>0</v>
          </cell>
          <cell r="J8">
            <v>10.000000000000002</v>
          </cell>
          <cell r="K8" t="str">
            <v>Noncancer</v>
          </cell>
          <cell r="L8">
            <v>6.8736180106105684E-4</v>
          </cell>
          <cell r="M8">
            <v>1.1569860897677968E-3</v>
          </cell>
          <cell r="N8">
            <v>1000</v>
          </cell>
          <cell r="O8">
            <v>1</v>
          </cell>
          <cell r="P8">
            <v>12574.3767711316</v>
          </cell>
          <cell r="Q8">
            <v>12574.3767711316</v>
          </cell>
          <cell r="R8" t="str">
            <v>Noncancer</v>
          </cell>
          <cell r="S8">
            <v>12574.3767711316</v>
          </cell>
          <cell r="T8">
            <v>10000</v>
          </cell>
          <cell r="U8" t="str">
            <v>Noncancer</v>
          </cell>
        </row>
        <row r="9">
          <cell r="A9" t="str">
            <v>ACETONE</v>
          </cell>
          <cell r="B9">
            <v>160.00000000000003</v>
          </cell>
          <cell r="C9">
            <v>0</v>
          </cell>
          <cell r="D9">
            <v>160.00000000000003</v>
          </cell>
          <cell r="E9" t="str">
            <v>Noncancer</v>
          </cell>
          <cell r="F9">
            <v>15431</v>
          </cell>
          <cell r="G9">
            <v>160.00000000000003</v>
          </cell>
          <cell r="H9" t="str">
            <v>Noncancer</v>
          </cell>
          <cell r="I9">
            <v>91</v>
          </cell>
          <cell r="J9">
            <v>160.00000000000003</v>
          </cell>
          <cell r="K9" t="str">
            <v>Noncancer</v>
          </cell>
          <cell r="L9">
            <v>9.2200199054822101E-4</v>
          </cell>
          <cell r="M9">
            <v>8.6921033693670437E-4</v>
          </cell>
          <cell r="N9">
            <v>1000</v>
          </cell>
          <cell r="O9">
            <v>1</v>
          </cell>
          <cell r="P9">
            <v>199647.208194776</v>
          </cell>
          <cell r="Q9">
            <v>50000</v>
          </cell>
          <cell r="R9" t="str">
            <v>Ceiling Value</v>
          </cell>
          <cell r="S9">
            <v>50000</v>
          </cell>
          <cell r="T9">
            <v>50000</v>
          </cell>
          <cell r="U9" t="str">
            <v>Ceiling Value</v>
          </cell>
        </row>
        <row r="10">
          <cell r="A10" t="str">
            <v>ALDRIN</v>
          </cell>
          <cell r="B10">
            <v>2.2000000000000002E-2</v>
          </cell>
          <cell r="C10">
            <v>4.7619047619047624E-4</v>
          </cell>
          <cell r="D10">
            <v>4.7619047619047624E-4</v>
          </cell>
          <cell r="E10" t="str">
            <v>Cancer Risk</v>
          </cell>
          <cell r="F10">
            <v>131.5</v>
          </cell>
          <cell r="G10">
            <v>4.7619047619047624E-4</v>
          </cell>
          <cell r="H10" t="str">
            <v>Cancer Risk</v>
          </cell>
          <cell r="I10">
            <v>0</v>
          </cell>
          <cell r="J10">
            <v>4.7619047619047624E-4</v>
          </cell>
          <cell r="K10" t="str">
            <v>Cancer Risk</v>
          </cell>
          <cell r="L10">
            <v>6.1056856333372616E-4</v>
          </cell>
          <cell r="M10">
            <v>3.6334303808158267E-4</v>
          </cell>
          <cell r="N10">
            <v>1000</v>
          </cell>
          <cell r="O10">
            <v>1</v>
          </cell>
          <cell r="P10">
            <v>2.1464927318345226</v>
          </cell>
          <cell r="Q10">
            <v>2.1464927318345226</v>
          </cell>
          <cell r="R10" t="str">
            <v>Cancer Risk</v>
          </cell>
          <cell r="S10">
            <v>2.1464927318345226</v>
          </cell>
          <cell r="T10">
            <v>2</v>
          </cell>
          <cell r="U10" t="str">
            <v>Cancer Risk</v>
          </cell>
        </row>
        <row r="11">
          <cell r="A11" t="str">
            <v>ANTHRACENE</v>
          </cell>
          <cell r="B11">
            <v>10.000000000000002</v>
          </cell>
          <cell r="C11">
            <v>0</v>
          </cell>
          <cell r="D11">
            <v>10.000000000000002</v>
          </cell>
          <cell r="E11" t="str">
            <v>Noncancer</v>
          </cell>
          <cell r="F11">
            <v>0</v>
          </cell>
          <cell r="G11">
            <v>10.000000000000002</v>
          </cell>
          <cell r="H11" t="str">
            <v>Noncancer</v>
          </cell>
          <cell r="I11">
            <v>0</v>
          </cell>
          <cell r="J11">
            <v>10.000000000000002</v>
          </cell>
          <cell r="K11" t="str">
            <v>Noncancer</v>
          </cell>
          <cell r="L11">
            <v>7.5384352440639984E-4</v>
          </cell>
          <cell r="M11">
            <v>4.6373329106930671E-4</v>
          </cell>
          <cell r="N11">
            <v>1000</v>
          </cell>
          <cell r="O11">
            <v>1</v>
          </cell>
          <cell r="P11">
            <v>28605.564120356401</v>
          </cell>
          <cell r="Q11">
            <v>43.4</v>
          </cell>
          <cell r="R11" t="str">
            <v>Greater than Solubility</v>
          </cell>
          <cell r="S11">
            <v>0</v>
          </cell>
          <cell r="U11" t="str">
            <v>NA, &gt; Solubility</v>
          </cell>
        </row>
        <row r="12">
          <cell r="A12" t="str">
            <v>ANTIMONY</v>
          </cell>
          <cell r="B12">
            <v>2</v>
          </cell>
          <cell r="C12">
            <v>0</v>
          </cell>
          <cell r="D12">
            <v>2</v>
          </cell>
          <cell r="E12" t="str">
            <v>Noncancer</v>
          </cell>
          <cell r="F12">
            <v>0</v>
          </cell>
          <cell r="G12">
            <v>2</v>
          </cell>
          <cell r="H12" t="str">
            <v>Noncancer</v>
          </cell>
          <cell r="I12">
            <v>0</v>
          </cell>
          <cell r="J12">
            <v>2</v>
          </cell>
          <cell r="K12" t="str">
            <v>Noncancer</v>
          </cell>
          <cell r="L12">
            <v>0</v>
          </cell>
          <cell r="M12">
            <v>0</v>
          </cell>
          <cell r="N12">
            <v>1000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NA</v>
          </cell>
        </row>
        <row r="13">
          <cell r="A13" t="str">
            <v>ARSENIC</v>
          </cell>
          <cell r="B13">
            <v>4.000000000000001E-3</v>
          </cell>
          <cell r="C13">
            <v>7.7777777777777784E-4</v>
          </cell>
          <cell r="D13">
            <v>7.7777777777777784E-4</v>
          </cell>
          <cell r="E13" t="str">
            <v>Cancer Risk</v>
          </cell>
          <cell r="F13">
            <v>0</v>
          </cell>
          <cell r="G13">
            <v>7.7777777777777784E-4</v>
          </cell>
          <cell r="H13" t="str">
            <v>Cancer Risk</v>
          </cell>
          <cell r="I13">
            <v>0</v>
          </cell>
          <cell r="J13">
            <v>7.7777777777777784E-4</v>
          </cell>
          <cell r="K13" t="str">
            <v>Cancer Risk</v>
          </cell>
          <cell r="L13">
            <v>0</v>
          </cell>
          <cell r="M13">
            <v>0</v>
          </cell>
          <cell r="N13">
            <v>1000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NA</v>
          </cell>
        </row>
        <row r="14">
          <cell r="A14" t="str">
            <v>BARIUM</v>
          </cell>
          <cell r="B14">
            <v>0.1</v>
          </cell>
          <cell r="C14">
            <v>0</v>
          </cell>
          <cell r="D14">
            <v>0.1</v>
          </cell>
          <cell r="E14" t="str">
            <v>Noncancer</v>
          </cell>
          <cell r="F14">
            <v>0</v>
          </cell>
          <cell r="G14">
            <v>0.1</v>
          </cell>
          <cell r="H14" t="str">
            <v>Noncancer</v>
          </cell>
          <cell r="I14">
            <v>0</v>
          </cell>
          <cell r="J14">
            <v>0.1</v>
          </cell>
          <cell r="K14" t="str">
            <v>Noncancer</v>
          </cell>
          <cell r="L14">
            <v>0</v>
          </cell>
          <cell r="M14">
            <v>0</v>
          </cell>
          <cell r="N14">
            <v>1000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NA</v>
          </cell>
        </row>
        <row r="15">
          <cell r="A15" t="str">
            <v>BENZENE</v>
          </cell>
          <cell r="B15">
            <v>2</v>
          </cell>
          <cell r="C15">
            <v>0.29914529914529914</v>
          </cell>
          <cell r="D15">
            <v>0.29914529914529914</v>
          </cell>
          <cell r="E15" t="str">
            <v>Cancer Risk</v>
          </cell>
          <cell r="F15">
            <v>2445</v>
          </cell>
          <cell r="G15">
            <v>0.29914529914529914</v>
          </cell>
          <cell r="H15" t="str">
            <v>Cancer Risk</v>
          </cell>
          <cell r="I15">
            <v>11</v>
          </cell>
          <cell r="J15">
            <v>11</v>
          </cell>
          <cell r="K15" t="str">
            <v>Background Indoor Air</v>
          </cell>
          <cell r="L15">
            <v>7.8146559607602053E-4</v>
          </cell>
          <cell r="M15">
            <v>0.11554680335432464</v>
          </cell>
          <cell r="N15">
            <v>1000</v>
          </cell>
          <cell r="O15">
            <v>10</v>
          </cell>
          <cell r="P15">
            <v>1218.2176490066629</v>
          </cell>
          <cell r="Q15">
            <v>1218.2176490066629</v>
          </cell>
          <cell r="R15" t="str">
            <v>Background Indoor Air</v>
          </cell>
          <cell r="S15">
            <v>1218.2176490066629</v>
          </cell>
          <cell r="T15">
            <v>1000</v>
          </cell>
          <cell r="U15" t="str">
            <v>Background Indoor Air</v>
          </cell>
        </row>
        <row r="16">
          <cell r="A16" t="str">
            <v>BENZO(a)ANTHRACENE</v>
          </cell>
          <cell r="B16">
            <v>10.000000000000002</v>
          </cell>
          <cell r="C16">
            <v>1.1187214611872146E-2</v>
          </cell>
          <cell r="D16">
            <v>1.1187214611872146E-2</v>
          </cell>
          <cell r="E16" t="str">
            <v>Cancer Risk</v>
          </cell>
          <cell r="F16">
            <v>0</v>
          </cell>
          <cell r="G16">
            <v>1.1187214611872146E-2</v>
          </cell>
          <cell r="H16" t="str">
            <v>Cancer Risk</v>
          </cell>
          <cell r="I16">
            <v>0</v>
          </cell>
          <cell r="J16">
            <v>1.1187214611872146E-2</v>
          </cell>
          <cell r="K16" t="str">
            <v>Cancer Risk</v>
          </cell>
          <cell r="L16">
            <v>1.0204442971658836E-3</v>
          </cell>
          <cell r="M16">
            <v>7.5461530426650046E-5</v>
          </cell>
          <cell r="N16">
            <v>1000</v>
          </cell>
          <cell r="O16">
            <v>1</v>
          </cell>
          <cell r="P16">
            <v>145.28041031649417</v>
          </cell>
          <cell r="Q16">
            <v>9.4</v>
          </cell>
          <cell r="R16" t="str">
            <v>Greater than Solubility</v>
          </cell>
          <cell r="S16">
            <v>0</v>
          </cell>
          <cell r="U16" t="str">
            <v>NA, &gt; Solubility</v>
          </cell>
        </row>
        <row r="17">
          <cell r="A17" t="str">
            <v>BENZO(a)PYRENE</v>
          </cell>
          <cell r="B17">
            <v>10.000000000000002</v>
          </cell>
          <cell r="C17">
            <v>1.1187214611872145E-3</v>
          </cell>
          <cell r="D17">
            <v>1.1187214611872145E-3</v>
          </cell>
          <cell r="E17" t="str">
            <v>Cancer Risk</v>
          </cell>
          <cell r="F17">
            <v>0</v>
          </cell>
          <cell r="G17">
            <v>1.1187214611872145E-3</v>
          </cell>
          <cell r="H17" t="str">
            <v>Cancer Risk</v>
          </cell>
          <cell r="I17">
            <v>0</v>
          </cell>
          <cell r="J17">
            <v>1.1187214611872145E-3</v>
          </cell>
          <cell r="K17" t="str">
            <v>Cancer Risk</v>
          </cell>
          <cell r="L17">
            <v>1.1053051524887098E-3</v>
          </cell>
          <cell r="M17">
            <v>2.614912116834571E-6</v>
          </cell>
          <cell r="N17">
            <v>1000</v>
          </cell>
          <cell r="O17">
            <v>1</v>
          </cell>
          <cell r="P17">
            <v>387.06390830816161</v>
          </cell>
          <cell r="Q17">
            <v>1.62</v>
          </cell>
          <cell r="R17" t="str">
            <v>Greater than Solubility</v>
          </cell>
          <cell r="S17">
            <v>0</v>
          </cell>
          <cell r="U17" t="str">
            <v>NA, &gt; Solubility</v>
          </cell>
        </row>
        <row r="18">
          <cell r="A18" t="str">
            <v>BENZO(b)FLUORANTHENE</v>
          </cell>
          <cell r="B18">
            <v>10.000000000000002</v>
          </cell>
          <cell r="C18">
            <v>1.1187214611872146E-2</v>
          </cell>
          <cell r="D18">
            <v>1.1187214611872146E-2</v>
          </cell>
          <cell r="E18" t="str">
            <v>Cancer Risk</v>
          </cell>
          <cell r="F18">
            <v>0</v>
          </cell>
          <cell r="G18">
            <v>1.1187214611872146E-2</v>
          </cell>
          <cell r="H18" t="str">
            <v>Cancer Risk</v>
          </cell>
          <cell r="I18">
            <v>0</v>
          </cell>
          <cell r="J18">
            <v>1.1187214611872146E-2</v>
          </cell>
          <cell r="K18" t="str">
            <v>Cancer Risk</v>
          </cell>
          <cell r="L18">
            <v>1.0509893943233179E-3</v>
          </cell>
          <cell r="M18">
            <v>3.7592937872216924E-6</v>
          </cell>
          <cell r="N18">
            <v>1000</v>
          </cell>
          <cell r="O18">
            <v>1</v>
          </cell>
          <cell r="P18">
            <v>2831.5052358081775</v>
          </cell>
          <cell r="Q18">
            <v>1.5</v>
          </cell>
          <cell r="R18" t="str">
            <v>Greater than Solubility</v>
          </cell>
          <cell r="S18">
            <v>0</v>
          </cell>
          <cell r="U18" t="str">
            <v>NA, &gt; Solubility</v>
          </cell>
        </row>
        <row r="19">
          <cell r="A19" t="str">
            <v>BENZO(g,h,i)PERYLENE</v>
          </cell>
          <cell r="B19">
            <v>10.000000000000002</v>
          </cell>
          <cell r="C19">
            <v>0</v>
          </cell>
          <cell r="D19">
            <v>10.000000000000002</v>
          </cell>
          <cell r="E19" t="str">
            <v>Noncancer</v>
          </cell>
          <cell r="F19">
            <v>0</v>
          </cell>
          <cell r="G19">
            <v>10.000000000000002</v>
          </cell>
          <cell r="H19" t="str">
            <v>Noncancer</v>
          </cell>
          <cell r="I19">
            <v>0</v>
          </cell>
          <cell r="J19">
            <v>10.000000000000002</v>
          </cell>
          <cell r="K19" t="str">
            <v>Noncancer</v>
          </cell>
          <cell r="L19">
            <v>1.1489140586834496E-3</v>
          </cell>
          <cell r="M19">
            <v>1.0557488490892554E-6</v>
          </cell>
          <cell r="N19">
            <v>1000</v>
          </cell>
          <cell r="O19">
            <v>1</v>
          </cell>
          <cell r="P19">
            <v>8244263.0357855456</v>
          </cell>
          <cell r="Q19">
            <v>0.26</v>
          </cell>
          <cell r="R19" t="str">
            <v>Greater than Solubility</v>
          </cell>
          <cell r="S19">
            <v>0</v>
          </cell>
          <cell r="U19" t="str">
            <v>NA, &gt; Solubility</v>
          </cell>
        </row>
        <row r="20">
          <cell r="A20" t="str">
            <v>BENZO(k)FLUORANTHENE</v>
          </cell>
          <cell r="B20">
            <v>10.000000000000002</v>
          </cell>
          <cell r="C20">
            <v>0.11187214611872147</v>
          </cell>
          <cell r="D20">
            <v>0.11187214611872147</v>
          </cell>
          <cell r="E20" t="str">
            <v>Cancer Risk</v>
          </cell>
          <cell r="F20">
            <v>0</v>
          </cell>
          <cell r="G20">
            <v>0.11187214611872147</v>
          </cell>
          <cell r="H20" t="str">
            <v>Cancer Risk</v>
          </cell>
          <cell r="I20">
            <v>0</v>
          </cell>
          <cell r="J20">
            <v>0.11187214611872147</v>
          </cell>
          <cell r="K20" t="str">
            <v>Cancer Risk</v>
          </cell>
          <cell r="L20">
            <v>1.0566862330013945E-3</v>
          </cell>
          <cell r="M20">
            <v>2.8691559577397725E-6</v>
          </cell>
          <cell r="N20">
            <v>1000</v>
          </cell>
          <cell r="O20">
            <v>1</v>
          </cell>
          <cell r="P20">
            <v>36899.609026123733</v>
          </cell>
          <cell r="Q20">
            <v>0.8</v>
          </cell>
          <cell r="R20" t="str">
            <v>Greater than Solubility</v>
          </cell>
          <cell r="S20">
            <v>0</v>
          </cell>
          <cell r="U20" t="str">
            <v>NA, &gt; Solubility</v>
          </cell>
        </row>
        <row r="21">
          <cell r="A21" t="str">
            <v>BERYLLIUM</v>
          </cell>
          <cell r="B21">
            <v>4.000000000000001E-3</v>
          </cell>
          <cell r="C21">
            <v>9.722222222222223E-4</v>
          </cell>
          <cell r="D21">
            <v>9.722222222222223E-4</v>
          </cell>
          <cell r="E21" t="str">
            <v>Cancer Risk</v>
          </cell>
          <cell r="F21">
            <v>0</v>
          </cell>
          <cell r="G21">
            <v>9.722222222222223E-4</v>
          </cell>
          <cell r="H21" t="str">
            <v>Cancer Risk</v>
          </cell>
          <cell r="I21">
            <v>0</v>
          </cell>
          <cell r="J21">
            <v>9.722222222222223E-4</v>
          </cell>
          <cell r="K21" t="str">
            <v>Cancer Risk</v>
          </cell>
          <cell r="L21">
            <v>0</v>
          </cell>
          <cell r="M21">
            <v>0</v>
          </cell>
          <cell r="N21">
            <v>1000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>NA</v>
          </cell>
        </row>
        <row r="22">
          <cell r="A22" t="str">
            <v>BIPHENYL, 1,1-</v>
          </cell>
          <cell r="B22">
            <v>0.4</v>
          </cell>
          <cell r="C22">
            <v>0</v>
          </cell>
          <cell r="D22">
            <v>0.4</v>
          </cell>
          <cell r="E22" t="str">
            <v>Noncancer</v>
          </cell>
          <cell r="F22">
            <v>30</v>
          </cell>
          <cell r="G22">
            <v>0.4</v>
          </cell>
          <cell r="H22" t="str">
            <v>Noncancer</v>
          </cell>
          <cell r="I22">
            <v>0</v>
          </cell>
          <cell r="J22">
            <v>0.4</v>
          </cell>
          <cell r="K22" t="str">
            <v>Noncancer</v>
          </cell>
          <cell r="L22">
            <v>6.907654383094614E-4</v>
          </cell>
          <cell r="M22">
            <v>3.5448505356782557E-3</v>
          </cell>
          <cell r="N22">
            <v>1000</v>
          </cell>
          <cell r="O22">
            <v>1</v>
          </cell>
          <cell r="P22">
            <v>163.35463550344244</v>
          </cell>
          <cell r="Q22">
            <v>163.35463550344244</v>
          </cell>
          <cell r="R22" t="str">
            <v>Noncancer</v>
          </cell>
          <cell r="S22">
            <v>163.35463550344244</v>
          </cell>
          <cell r="T22">
            <v>200</v>
          </cell>
          <cell r="U22" t="str">
            <v>Noncancer</v>
          </cell>
        </row>
        <row r="23">
          <cell r="A23" t="str">
            <v>BIS(2-CHLOROETHYL)ETHER</v>
          </cell>
          <cell r="B23">
            <v>0</v>
          </cell>
          <cell r="C23">
            <v>7.0707070707070711E-3</v>
          </cell>
          <cell r="D23">
            <v>7.0707070707070711E-3</v>
          </cell>
          <cell r="E23" t="str">
            <v>Cancer Risk</v>
          </cell>
          <cell r="F23">
            <v>143.5</v>
          </cell>
          <cell r="G23">
            <v>7.0707070707070711E-3</v>
          </cell>
          <cell r="H23" t="str">
            <v>Cancer Risk</v>
          </cell>
          <cell r="I23">
            <v>0</v>
          </cell>
          <cell r="J23">
            <v>7.0707070707070711E-3</v>
          </cell>
          <cell r="K23" t="str">
            <v>Cancer Risk</v>
          </cell>
          <cell r="L23">
            <v>9.0526719668757006E-4</v>
          </cell>
          <cell r="M23">
            <v>2.6563357834451083E-4</v>
          </cell>
          <cell r="N23">
            <v>1000</v>
          </cell>
          <cell r="O23">
            <v>1</v>
          </cell>
          <cell r="P23">
            <v>29.403774889061179</v>
          </cell>
          <cell r="Q23">
            <v>29.403774889061179</v>
          </cell>
          <cell r="R23" t="str">
            <v>Cancer Risk</v>
          </cell>
          <cell r="S23">
            <v>29.403774889061179</v>
          </cell>
          <cell r="T23">
            <v>30</v>
          </cell>
          <cell r="U23" t="str">
            <v>Cancer Risk</v>
          </cell>
        </row>
        <row r="24">
          <cell r="A24" t="str">
            <v>BIS(2-CHLOROISOPROPYL)ETHER</v>
          </cell>
          <cell r="B24">
            <v>28.000000000000004</v>
          </cell>
          <cell r="C24">
            <v>0.23333333333333334</v>
          </cell>
          <cell r="D24">
            <v>0.23333333333333334</v>
          </cell>
          <cell r="E24" t="str">
            <v>Cancer Risk</v>
          </cell>
          <cell r="F24">
            <v>1120</v>
          </cell>
          <cell r="G24">
            <v>0.23333333333333334</v>
          </cell>
          <cell r="H24" t="str">
            <v>Cancer Risk</v>
          </cell>
          <cell r="I24">
            <v>0</v>
          </cell>
          <cell r="J24">
            <v>0.23333333333333334</v>
          </cell>
          <cell r="K24" t="str">
            <v>Cancer Risk</v>
          </cell>
          <cell r="L24">
            <v>7.1578233960829156E-4</v>
          </cell>
          <cell r="M24">
            <v>2.1743296372509651E-3</v>
          </cell>
          <cell r="N24">
            <v>1000</v>
          </cell>
          <cell r="O24">
            <v>1</v>
          </cell>
          <cell r="P24">
            <v>149.92374456979474</v>
          </cell>
          <cell r="Q24">
            <v>149.92374456979474</v>
          </cell>
          <cell r="R24" t="str">
            <v>Cancer Risk</v>
          </cell>
          <cell r="S24">
            <v>149.92374456979474</v>
          </cell>
          <cell r="T24">
            <v>100</v>
          </cell>
          <cell r="U24" t="str">
            <v>Cancer Risk</v>
          </cell>
        </row>
        <row r="25">
          <cell r="A25" t="str">
            <v>BIS(2-ETHYLHEXYL)PHTHALATE</v>
          </cell>
          <cell r="B25">
            <v>1.4000000000000001</v>
          </cell>
          <cell r="C25">
            <v>1.7948717948717949</v>
          </cell>
          <cell r="D25">
            <v>1.4000000000000001</v>
          </cell>
          <cell r="E25" t="str">
            <v>Noncancer</v>
          </cell>
          <cell r="F25">
            <v>0</v>
          </cell>
          <cell r="G25">
            <v>1.4000000000000001</v>
          </cell>
          <cell r="H25" t="str">
            <v>Noncancer</v>
          </cell>
          <cell r="I25">
            <v>0</v>
          </cell>
          <cell r="J25">
            <v>1.4000000000000001</v>
          </cell>
          <cell r="K25" t="str">
            <v>Noncancer</v>
          </cell>
          <cell r="L25">
            <v>1.0954809379585798E-3</v>
          </cell>
          <cell r="M25">
            <v>1.0600738545184056E-6</v>
          </cell>
          <cell r="N25">
            <v>1000</v>
          </cell>
          <cell r="O25">
            <v>1</v>
          </cell>
          <cell r="P25">
            <v>1205555.1632796635</v>
          </cell>
          <cell r="Q25">
            <v>270</v>
          </cell>
          <cell r="R25" t="str">
            <v>Greater than Solubility</v>
          </cell>
          <cell r="S25">
            <v>0</v>
          </cell>
          <cell r="U25" t="str">
            <v>NA, &gt; Solubility</v>
          </cell>
        </row>
        <row r="26">
          <cell r="A26" t="str">
            <v>BROMODICHLOROMETHANE</v>
          </cell>
          <cell r="B26">
            <v>2</v>
          </cell>
          <cell r="C26">
            <v>0.13172043010752688</v>
          </cell>
          <cell r="D26">
            <v>0.13172043010752688</v>
          </cell>
          <cell r="E26" t="str">
            <v>Cancer Risk</v>
          </cell>
          <cell r="F26">
            <v>0</v>
          </cell>
          <cell r="G26">
            <v>0.13172043010752688</v>
          </cell>
          <cell r="H26" t="str">
            <v>Cancer Risk</v>
          </cell>
          <cell r="I26">
            <v>0</v>
          </cell>
          <cell r="J26">
            <v>0.13172043010752688</v>
          </cell>
          <cell r="K26" t="str">
            <v>Cancer Risk</v>
          </cell>
          <cell r="L26">
            <v>4.8102460373814545E-4</v>
          </cell>
          <cell r="M26">
            <v>4.5521885913022857E-2</v>
          </cell>
          <cell r="N26">
            <v>1000</v>
          </cell>
          <cell r="O26">
            <v>1</v>
          </cell>
          <cell r="P26">
            <v>6.0154151273283043</v>
          </cell>
          <cell r="Q26">
            <v>6.0154151273283043</v>
          </cell>
          <cell r="R26" t="str">
            <v>Cancer Risk</v>
          </cell>
          <cell r="S26">
            <v>6.0154151273283043</v>
          </cell>
          <cell r="T26">
            <v>6</v>
          </cell>
          <cell r="U26" t="str">
            <v>Cancer Risk</v>
          </cell>
        </row>
        <row r="27">
          <cell r="A27" t="str">
            <v>BROMOFORM</v>
          </cell>
          <cell r="B27">
            <v>14.000000000000002</v>
          </cell>
          <cell r="C27">
            <v>2.1212121212121211</v>
          </cell>
          <cell r="D27">
            <v>2.1212121212121211</v>
          </cell>
          <cell r="E27" t="str">
            <v>Cancer Risk</v>
          </cell>
          <cell r="F27">
            <v>6725</v>
          </cell>
          <cell r="G27">
            <v>2.1212121212121211</v>
          </cell>
          <cell r="H27" t="str">
            <v>Cancer Risk</v>
          </cell>
          <cell r="I27">
            <v>0</v>
          </cell>
          <cell r="J27">
            <v>2.1212121212121211</v>
          </cell>
          <cell r="K27" t="str">
            <v>Cancer Risk</v>
          </cell>
          <cell r="L27">
            <v>3.4834900580917434E-4</v>
          </cell>
          <cell r="M27">
            <v>8.711531583040371E-3</v>
          </cell>
          <cell r="N27">
            <v>1000</v>
          </cell>
          <cell r="O27">
            <v>1</v>
          </cell>
          <cell r="P27">
            <v>698.9965130643568</v>
          </cell>
          <cell r="Q27">
            <v>698.9965130643568</v>
          </cell>
          <cell r="R27" t="str">
            <v>Cancer Risk</v>
          </cell>
          <cell r="S27">
            <v>698.9965130643568</v>
          </cell>
          <cell r="T27">
            <v>700</v>
          </cell>
          <cell r="U27" t="str">
            <v>Cancer Risk</v>
          </cell>
        </row>
        <row r="28">
          <cell r="A28" t="str">
            <v>BROMOMETHANE</v>
          </cell>
          <cell r="B28">
            <v>1</v>
          </cell>
          <cell r="C28">
            <v>0</v>
          </cell>
          <cell r="D28">
            <v>1</v>
          </cell>
          <cell r="E28" t="str">
            <v>Noncancer</v>
          </cell>
          <cell r="F28">
            <v>40000</v>
          </cell>
          <cell r="G28">
            <v>1</v>
          </cell>
          <cell r="H28" t="str">
            <v>Noncancer</v>
          </cell>
          <cell r="I28">
            <v>0.6</v>
          </cell>
          <cell r="J28">
            <v>1</v>
          </cell>
          <cell r="K28" t="str">
            <v>Noncancer</v>
          </cell>
          <cell r="L28">
            <v>7.3098996653657195E-4</v>
          </cell>
          <cell r="M28">
            <v>0.19059669665618936</v>
          </cell>
          <cell r="N28">
            <v>1000</v>
          </cell>
          <cell r="O28">
            <v>1</v>
          </cell>
          <cell r="P28">
            <v>7.1775002238197905</v>
          </cell>
          <cell r="Q28">
            <v>7.1775002238197905</v>
          </cell>
          <cell r="R28" t="str">
            <v>Noncancer</v>
          </cell>
          <cell r="S28">
            <v>7.1775002238197905</v>
          </cell>
          <cell r="T28">
            <v>7</v>
          </cell>
          <cell r="U28" t="str">
            <v>Noncancer</v>
          </cell>
        </row>
        <row r="29">
          <cell r="A29" t="str">
            <v>CADMIUM</v>
          </cell>
          <cell r="B29">
            <v>4.000000000000001E-3</v>
          </cell>
          <cell r="C29">
            <v>1.2962962962962965E-3</v>
          </cell>
          <cell r="D29">
            <v>1.2962962962962965E-3</v>
          </cell>
          <cell r="E29" t="str">
            <v>Cancer Risk</v>
          </cell>
          <cell r="F29">
            <v>0</v>
          </cell>
          <cell r="G29">
            <v>1.2962962962962965E-3</v>
          </cell>
          <cell r="H29" t="str">
            <v>Cancer Risk</v>
          </cell>
          <cell r="I29">
            <v>0</v>
          </cell>
          <cell r="J29">
            <v>1.2962962962962965E-3</v>
          </cell>
          <cell r="K29" t="str">
            <v>Cancer Risk</v>
          </cell>
          <cell r="L29">
            <v>0</v>
          </cell>
          <cell r="M29">
            <v>0</v>
          </cell>
          <cell r="N29">
            <v>1000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>NA</v>
          </cell>
        </row>
        <row r="30">
          <cell r="A30" t="str">
            <v>CARBON TETRACHLORIDE</v>
          </cell>
          <cell r="B30">
            <v>20.000000000000004</v>
          </cell>
          <cell r="C30">
            <v>0.3888888888888889</v>
          </cell>
          <cell r="D30">
            <v>0.3888888888888889</v>
          </cell>
          <cell r="E30" t="str">
            <v>Cancer Risk</v>
          </cell>
          <cell r="F30">
            <v>31500</v>
          </cell>
          <cell r="G30">
            <v>0.3888888888888889</v>
          </cell>
          <cell r="H30" t="str">
            <v>Cancer Risk</v>
          </cell>
          <cell r="I30">
            <v>0.86</v>
          </cell>
          <cell r="J30">
            <v>0.86</v>
          </cell>
          <cell r="K30" t="str">
            <v>Background Indoor Air</v>
          </cell>
          <cell r="L30">
            <v>7.4908704427640986E-4</v>
          </cell>
          <cell r="M30">
            <v>0.58830130175942252</v>
          </cell>
          <cell r="N30">
            <v>1000</v>
          </cell>
          <cell r="O30">
            <v>1</v>
          </cell>
          <cell r="P30">
            <v>1.9514901161136635</v>
          </cell>
          <cell r="Q30">
            <v>1.9514901161136635</v>
          </cell>
          <cell r="R30" t="str">
            <v>Background Indoor Air</v>
          </cell>
          <cell r="S30">
            <v>1.9514901161136635</v>
          </cell>
          <cell r="T30">
            <v>2</v>
          </cell>
          <cell r="U30" t="str">
            <v>Background Indoor Air</v>
          </cell>
        </row>
        <row r="31">
          <cell r="A31" t="str">
            <v>CHLORDANE</v>
          </cell>
          <cell r="B31">
            <v>0.14000000000000001</v>
          </cell>
          <cell r="C31">
            <v>2.3333333333333331E-2</v>
          </cell>
          <cell r="D31">
            <v>2.3333333333333331E-2</v>
          </cell>
          <cell r="E31" t="str">
            <v>Cancer Risk</v>
          </cell>
          <cell r="F31">
            <v>4.2</v>
          </cell>
          <cell r="G31">
            <v>2.3333333333333331E-2</v>
          </cell>
          <cell r="H31" t="str">
            <v>Cancer Risk</v>
          </cell>
          <cell r="I31">
            <v>0</v>
          </cell>
          <cell r="J31">
            <v>2.3333333333333331E-2</v>
          </cell>
          <cell r="K31" t="str">
            <v>Cancer Risk</v>
          </cell>
          <cell r="L31">
            <v>4.960783799783352E-4</v>
          </cell>
          <cell r="M31">
            <v>5.9238933862757338E-4</v>
          </cell>
          <cell r="N31">
            <v>1000</v>
          </cell>
          <cell r="O31">
            <v>1</v>
          </cell>
          <cell r="P31">
            <v>79.399771279530768</v>
          </cell>
          <cell r="Q31">
            <v>13</v>
          </cell>
          <cell r="R31" t="str">
            <v>Greater than Solubility</v>
          </cell>
          <cell r="S31">
            <v>0</v>
          </cell>
          <cell r="U31" t="str">
            <v>NA, &gt; Solubility</v>
          </cell>
        </row>
        <row r="32">
          <cell r="A32" t="str">
            <v>CHLOROANILINE, p-</v>
          </cell>
          <cell r="B32">
            <v>0.4</v>
          </cell>
          <cell r="C32">
            <v>0</v>
          </cell>
          <cell r="D32">
            <v>0.4</v>
          </cell>
          <cell r="E32" t="str">
            <v>Noncancer</v>
          </cell>
          <cell r="F32">
            <v>0</v>
          </cell>
          <cell r="G32">
            <v>0.4</v>
          </cell>
          <cell r="H32" t="str">
            <v>Noncancer</v>
          </cell>
          <cell r="I32">
            <v>0</v>
          </cell>
          <cell r="J32">
            <v>0.4</v>
          </cell>
          <cell r="K32" t="str">
            <v>Noncancer</v>
          </cell>
          <cell r="L32">
            <v>1.0915547053442299E-3</v>
          </cell>
          <cell r="M32">
            <v>1.3240001417739026E-5</v>
          </cell>
          <cell r="N32">
            <v>1000</v>
          </cell>
          <cell r="O32">
            <v>1</v>
          </cell>
          <cell r="P32">
            <v>27677.474138106325</v>
          </cell>
          <cell r="Q32">
            <v>27677.474138106325</v>
          </cell>
          <cell r="R32" t="str">
            <v>Noncancer</v>
          </cell>
          <cell r="S32">
            <v>27677.474138106325</v>
          </cell>
          <cell r="T32">
            <v>30000</v>
          </cell>
          <cell r="U32" t="str">
            <v>Noncancer</v>
          </cell>
        </row>
        <row r="33">
          <cell r="A33" t="str">
            <v>CHLOROBENZENE</v>
          </cell>
          <cell r="B33">
            <v>10.000000000000002</v>
          </cell>
          <cell r="C33">
            <v>0</v>
          </cell>
          <cell r="D33">
            <v>10.000000000000002</v>
          </cell>
          <cell r="E33" t="str">
            <v>Noncancer</v>
          </cell>
          <cell r="F33">
            <v>500</v>
          </cell>
          <cell r="G33">
            <v>10.000000000000002</v>
          </cell>
          <cell r="H33" t="str">
            <v>Noncancer</v>
          </cell>
          <cell r="I33">
            <v>10</v>
          </cell>
          <cell r="J33">
            <v>10.000000000000002</v>
          </cell>
          <cell r="K33" t="str">
            <v>Background Indoor Air</v>
          </cell>
          <cell r="L33">
            <v>7.3280791427857215E-4</v>
          </cell>
          <cell r="M33">
            <v>5.5710309263413339E-2</v>
          </cell>
          <cell r="N33">
            <v>1000</v>
          </cell>
          <cell r="O33">
            <v>1</v>
          </cell>
          <cell r="P33">
            <v>244.94821534817021</v>
          </cell>
          <cell r="Q33">
            <v>244.94821534817021</v>
          </cell>
          <cell r="R33" t="str">
            <v>Background Indoor Air</v>
          </cell>
          <cell r="S33">
            <v>244.94821534817021</v>
          </cell>
          <cell r="T33">
            <v>200</v>
          </cell>
          <cell r="U33" t="str">
            <v>Background Indoor Air</v>
          </cell>
        </row>
        <row r="34">
          <cell r="A34" t="str">
            <v>CHLOROFORM</v>
          </cell>
          <cell r="B34">
            <v>132</v>
          </cell>
          <cell r="C34">
            <v>0.10144927536231885</v>
          </cell>
          <cell r="D34">
            <v>0.10144927536231885</v>
          </cell>
          <cell r="E34" t="str">
            <v>Cancer Risk</v>
          </cell>
          <cell r="F34">
            <v>210800</v>
          </cell>
          <cell r="G34">
            <v>0.10144927536231885</v>
          </cell>
          <cell r="H34" t="str">
            <v>Cancer Risk</v>
          </cell>
          <cell r="I34">
            <v>3</v>
          </cell>
          <cell r="J34">
            <v>3</v>
          </cell>
          <cell r="K34" t="str">
            <v>Background Indoor Air</v>
          </cell>
          <cell r="L34">
            <v>8.2345971616553336E-4</v>
          </cell>
          <cell r="M34">
            <v>8.038498649868879E-2</v>
          </cell>
          <cell r="N34">
            <v>1000</v>
          </cell>
          <cell r="O34">
            <v>1</v>
          </cell>
          <cell r="P34">
            <v>45.321466407902086</v>
          </cell>
          <cell r="Q34">
            <v>45.321466407902086</v>
          </cell>
          <cell r="R34" t="str">
            <v>Background Indoor Air</v>
          </cell>
          <cell r="S34">
            <v>45.321466407902086</v>
          </cell>
          <cell r="T34">
            <v>50</v>
          </cell>
          <cell r="U34" t="str">
            <v>Background Indoor Air</v>
          </cell>
        </row>
        <row r="35">
          <cell r="A35" t="str">
            <v>CHLOROPHENOL, 2-</v>
          </cell>
          <cell r="B35">
            <v>3.6</v>
          </cell>
          <cell r="C35">
            <v>0</v>
          </cell>
          <cell r="D35">
            <v>3.6</v>
          </cell>
          <cell r="E35" t="str">
            <v>Noncancer</v>
          </cell>
          <cell r="F35">
            <v>9.5</v>
          </cell>
          <cell r="G35">
            <v>3.6</v>
          </cell>
          <cell r="H35" t="str">
            <v>Noncancer</v>
          </cell>
          <cell r="I35">
            <v>0</v>
          </cell>
          <cell r="J35">
            <v>3.6</v>
          </cell>
          <cell r="K35" t="str">
            <v>Noncancer</v>
          </cell>
          <cell r="L35">
            <v>9.5154129270147447E-4</v>
          </cell>
          <cell r="M35">
            <v>1.688026137579253E-4</v>
          </cell>
          <cell r="N35">
            <v>1000</v>
          </cell>
          <cell r="O35">
            <v>1</v>
          </cell>
          <cell r="P35">
            <v>22412.778249136758</v>
          </cell>
          <cell r="Q35">
            <v>22412.778249136758</v>
          </cell>
          <cell r="R35" t="str">
            <v>Noncancer</v>
          </cell>
          <cell r="S35">
            <v>22412.778249136758</v>
          </cell>
          <cell r="T35">
            <v>20000</v>
          </cell>
          <cell r="U35" t="str">
            <v>Noncancer</v>
          </cell>
        </row>
        <row r="36">
          <cell r="A36" t="str">
            <v>CHROMIUM (TOTAL)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>NA</v>
          </cell>
        </row>
        <row r="37">
          <cell r="A37" t="str">
            <v>CHROMIUM(III)</v>
          </cell>
          <cell r="B37">
            <v>0.02</v>
          </cell>
          <cell r="C37">
            <v>0</v>
          </cell>
          <cell r="D37">
            <v>0.02</v>
          </cell>
          <cell r="E37" t="str">
            <v>Noncancer</v>
          </cell>
          <cell r="F37">
            <v>0</v>
          </cell>
          <cell r="G37">
            <v>0.02</v>
          </cell>
          <cell r="H37" t="str">
            <v>Noncancer</v>
          </cell>
          <cell r="I37">
            <v>0</v>
          </cell>
          <cell r="J37">
            <v>0.02</v>
          </cell>
          <cell r="K37" t="str">
            <v>Noncancer</v>
          </cell>
          <cell r="L37">
            <v>0</v>
          </cell>
          <cell r="M37">
            <v>0</v>
          </cell>
          <cell r="N37">
            <v>1000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>NA</v>
          </cell>
        </row>
        <row r="38">
          <cell r="A38" t="str">
            <v>CHROMIUM(VI)</v>
          </cell>
          <cell r="B38">
            <v>0.02</v>
          </cell>
          <cell r="C38">
            <v>1.9444444444444446E-4</v>
          </cell>
          <cell r="D38">
            <v>1.9444444444444446E-4</v>
          </cell>
          <cell r="E38" t="str">
            <v>Cancer Risk</v>
          </cell>
          <cell r="F38">
            <v>0</v>
          </cell>
          <cell r="G38">
            <v>1.9444444444444446E-4</v>
          </cell>
          <cell r="H38" t="str">
            <v>Cancer Risk</v>
          </cell>
          <cell r="I38">
            <v>0</v>
          </cell>
          <cell r="J38">
            <v>1.9444444444444446E-4</v>
          </cell>
          <cell r="K38" t="str">
            <v>Cancer Risk</v>
          </cell>
          <cell r="L38">
            <v>0</v>
          </cell>
          <cell r="M38">
            <v>0</v>
          </cell>
          <cell r="N38">
            <v>1000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>NA</v>
          </cell>
        </row>
        <row r="39">
          <cell r="A39" t="str">
            <v>CHRYSENE</v>
          </cell>
          <cell r="B39">
            <v>10.000000000000002</v>
          </cell>
          <cell r="C39">
            <v>0.11187214611872147</v>
          </cell>
          <cell r="D39">
            <v>0.11187214611872147</v>
          </cell>
          <cell r="E39" t="str">
            <v>Cancer Risk</v>
          </cell>
          <cell r="F39">
            <v>0</v>
          </cell>
          <cell r="G39">
            <v>0.11187214611872147</v>
          </cell>
          <cell r="H39" t="str">
            <v>Cancer Risk</v>
          </cell>
          <cell r="I39">
            <v>0</v>
          </cell>
          <cell r="J39">
            <v>0.11187214611872147</v>
          </cell>
          <cell r="K39" t="str">
            <v>Cancer Risk</v>
          </cell>
          <cell r="L39">
            <v>1.0116401242322747E-3</v>
          </cell>
          <cell r="M39">
            <v>2.5286117134168198E-5</v>
          </cell>
          <cell r="N39">
            <v>1000</v>
          </cell>
          <cell r="O39">
            <v>1</v>
          </cell>
          <cell r="P39">
            <v>4373.3453926489628</v>
          </cell>
          <cell r="Q39">
            <v>2</v>
          </cell>
          <cell r="R39" t="str">
            <v>Greater than Solubility</v>
          </cell>
          <cell r="S39">
            <v>0</v>
          </cell>
          <cell r="U39" t="str">
            <v>NA, &gt; Solubility</v>
          </cell>
        </row>
        <row r="40">
          <cell r="A40" t="str">
            <v>CYANIDE</v>
          </cell>
          <cell r="B40">
            <v>0.16</v>
          </cell>
          <cell r="C40">
            <v>0</v>
          </cell>
          <cell r="D40">
            <v>0.16</v>
          </cell>
          <cell r="E40" t="str">
            <v>Noncancer</v>
          </cell>
          <cell r="F40">
            <v>326</v>
          </cell>
          <cell r="G40">
            <v>0.16</v>
          </cell>
          <cell r="H40" t="str">
            <v>Noncancer</v>
          </cell>
          <cell r="I40">
            <v>0</v>
          </cell>
          <cell r="J40">
            <v>0.16</v>
          </cell>
          <cell r="K40" t="str">
            <v>Noncancer</v>
          </cell>
          <cell r="L40">
            <v>0</v>
          </cell>
          <cell r="M40">
            <v>0</v>
          </cell>
          <cell r="N40">
            <v>1000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NA</v>
          </cell>
        </row>
        <row r="41">
          <cell r="A41" t="str">
            <v>DIBENZO(a,h)ANTHRACENE</v>
          </cell>
          <cell r="B41">
            <v>10.000000000000002</v>
          </cell>
          <cell r="C41">
            <v>1.1187214611872145E-3</v>
          </cell>
          <cell r="D41">
            <v>1.1187214611872145E-3</v>
          </cell>
          <cell r="E41" t="str">
            <v>Cancer Risk</v>
          </cell>
          <cell r="F41">
            <v>0</v>
          </cell>
          <cell r="G41">
            <v>1.1187214611872145E-3</v>
          </cell>
          <cell r="H41" t="str">
            <v>Cancer Risk</v>
          </cell>
          <cell r="I41">
            <v>0</v>
          </cell>
          <cell r="J41">
            <v>1.1187214611872145E-3</v>
          </cell>
          <cell r="K41" t="str">
            <v>Cancer Risk</v>
          </cell>
          <cell r="L41">
            <v>1.0941805946240637E-3</v>
          </cell>
          <cell r="M41">
            <v>5.8568008193185791E-7</v>
          </cell>
          <cell r="N41">
            <v>1000</v>
          </cell>
          <cell r="O41">
            <v>1</v>
          </cell>
          <cell r="P41">
            <v>1745.7116358321427</v>
          </cell>
          <cell r="Q41">
            <v>2.4900000000000002</v>
          </cell>
          <cell r="R41" t="str">
            <v>Greater than Solubility</v>
          </cell>
          <cell r="S41">
            <v>0</v>
          </cell>
          <cell r="U41" t="str">
            <v>NA, &gt; Solubility</v>
          </cell>
        </row>
        <row r="42">
          <cell r="A42" t="str">
            <v>DIBROMOCHLOROMETHANE</v>
          </cell>
          <cell r="B42">
            <v>14.000000000000002</v>
          </cell>
          <cell r="C42">
            <v>9.7222222222222224E-2</v>
          </cell>
          <cell r="D42">
            <v>9.7222222222222224E-2</v>
          </cell>
          <cell r="E42" t="str">
            <v>Cancer Risk</v>
          </cell>
          <cell r="F42">
            <v>0</v>
          </cell>
          <cell r="G42">
            <v>9.7222222222222224E-2</v>
          </cell>
          <cell r="H42" t="str">
            <v>Cancer Risk</v>
          </cell>
          <cell r="I42">
            <v>0</v>
          </cell>
          <cell r="J42">
            <v>9.7222222222222224E-2</v>
          </cell>
          <cell r="K42" t="str">
            <v>Cancer Risk</v>
          </cell>
          <cell r="L42">
            <v>3.893095341318103E-4</v>
          </cell>
          <cell r="M42">
            <v>1.4815810518689737E-2</v>
          </cell>
          <cell r="N42">
            <v>1000</v>
          </cell>
          <cell r="O42">
            <v>1</v>
          </cell>
          <cell r="P42">
            <v>16.855633855911289</v>
          </cell>
          <cell r="Q42">
            <v>16.855633855911289</v>
          </cell>
          <cell r="R42" t="str">
            <v>Cancer Risk</v>
          </cell>
          <cell r="S42">
            <v>16.855633855911289</v>
          </cell>
          <cell r="T42">
            <v>20</v>
          </cell>
          <cell r="U42" t="str">
            <v>Cancer Risk</v>
          </cell>
        </row>
        <row r="43">
          <cell r="A43" t="str">
            <v>DICHLOROBENZENE, 1,2-  (o-DCB)</v>
          </cell>
          <cell r="B43">
            <v>160.00000000000003</v>
          </cell>
          <cell r="C43">
            <v>0</v>
          </cell>
          <cell r="D43">
            <v>160.00000000000003</v>
          </cell>
          <cell r="E43" t="str">
            <v>Noncancer</v>
          </cell>
          <cell r="F43">
            <v>152500</v>
          </cell>
          <cell r="G43">
            <v>160.00000000000003</v>
          </cell>
          <cell r="H43" t="str">
            <v>Noncancer</v>
          </cell>
          <cell r="I43">
            <v>0.72</v>
          </cell>
          <cell r="J43">
            <v>160.00000000000003</v>
          </cell>
          <cell r="K43" t="str">
            <v>Noncancer</v>
          </cell>
          <cell r="L43">
            <v>7.1887329263312625E-4</v>
          </cell>
          <cell r="M43">
            <v>2.9062710588765327E-2</v>
          </cell>
          <cell r="N43">
            <v>1000</v>
          </cell>
          <cell r="O43">
            <v>1</v>
          </cell>
          <cell r="P43">
            <v>7658.2848583715968</v>
          </cell>
          <cell r="Q43">
            <v>7658.2848583715968</v>
          </cell>
          <cell r="R43" t="str">
            <v>Noncancer</v>
          </cell>
          <cell r="S43">
            <v>7658.2848583715968</v>
          </cell>
          <cell r="T43">
            <v>8000</v>
          </cell>
          <cell r="U43" t="str">
            <v>Noncancer</v>
          </cell>
        </row>
        <row r="44">
          <cell r="A44" t="str">
            <v>DICHLOROBENZENE, 1,3-  (m-DCB)</v>
          </cell>
          <cell r="B44">
            <v>160.00000000000003</v>
          </cell>
          <cell r="C44">
            <v>0</v>
          </cell>
          <cell r="D44">
            <v>160.00000000000003</v>
          </cell>
          <cell r="E44" t="str">
            <v>Noncancer</v>
          </cell>
          <cell r="F44">
            <v>0</v>
          </cell>
          <cell r="G44">
            <v>160.00000000000003</v>
          </cell>
          <cell r="H44" t="str">
            <v>Noncancer</v>
          </cell>
          <cell r="I44">
            <v>0.6</v>
          </cell>
          <cell r="J44">
            <v>160.00000000000003</v>
          </cell>
          <cell r="K44" t="str">
            <v>Noncancer</v>
          </cell>
          <cell r="L44">
            <v>7.1425245683922277E-4</v>
          </cell>
          <cell r="M44">
            <v>3.6778426722618329E-2</v>
          </cell>
          <cell r="N44">
            <v>1000</v>
          </cell>
          <cell r="O44">
            <v>1</v>
          </cell>
          <cell r="P44">
            <v>6090.8105643105728</v>
          </cell>
          <cell r="Q44">
            <v>6090.8105643105728</v>
          </cell>
          <cell r="R44" t="str">
            <v>Noncancer</v>
          </cell>
          <cell r="S44">
            <v>6090.8105643105728</v>
          </cell>
          <cell r="T44">
            <v>6000</v>
          </cell>
          <cell r="U44" t="str">
            <v>Noncancer</v>
          </cell>
        </row>
        <row r="45">
          <cell r="A45" t="str">
            <v>DICHLOROBENZENE, 1,4-  (p-DCB)</v>
          </cell>
          <cell r="B45">
            <v>160.00000000000003</v>
          </cell>
          <cell r="C45">
            <v>0.34027777777777773</v>
          </cell>
          <cell r="D45">
            <v>0.34027777777777773</v>
          </cell>
          <cell r="E45" t="str">
            <v>Cancer Risk</v>
          </cell>
          <cell r="F45">
            <v>550</v>
          </cell>
          <cell r="G45">
            <v>0.34027777777777773</v>
          </cell>
          <cell r="H45" t="str">
            <v>Cancer Risk</v>
          </cell>
          <cell r="I45">
            <v>1.5</v>
          </cell>
          <cell r="J45">
            <v>1.5</v>
          </cell>
          <cell r="K45" t="str">
            <v>Background Indoor Air</v>
          </cell>
          <cell r="L45">
            <v>7.1809022277821483E-4</v>
          </cell>
          <cell r="M45">
            <v>3.7955932336940716E-2</v>
          </cell>
          <cell r="N45">
            <v>1000</v>
          </cell>
          <cell r="O45">
            <v>1</v>
          </cell>
          <cell r="P45">
            <v>55.034190360687703</v>
          </cell>
          <cell r="Q45">
            <v>55.034190360687703</v>
          </cell>
          <cell r="R45" t="str">
            <v>Background Indoor Air</v>
          </cell>
          <cell r="S45">
            <v>55.034190360687703</v>
          </cell>
          <cell r="T45">
            <v>60</v>
          </cell>
          <cell r="U45" t="str">
            <v>Background Indoor Air</v>
          </cell>
        </row>
        <row r="46">
          <cell r="A46" t="str">
            <v>DICHLOROBENZIDINE, 3,3'-</v>
          </cell>
          <cell r="B46">
            <v>0</v>
          </cell>
          <cell r="C46">
            <v>1.8148148148148149E-2</v>
          </cell>
          <cell r="D46">
            <v>1.8148148148148149E-2</v>
          </cell>
          <cell r="E46" t="str">
            <v>Cancer Risk</v>
          </cell>
          <cell r="F46">
            <v>0</v>
          </cell>
          <cell r="G46">
            <v>1.8148148148148149E-2</v>
          </cell>
          <cell r="H46" t="str">
            <v>Cancer Risk</v>
          </cell>
          <cell r="I46">
            <v>0</v>
          </cell>
          <cell r="J46">
            <v>1.8148148148148149E-2</v>
          </cell>
          <cell r="K46" t="str">
            <v>Cancer Risk</v>
          </cell>
          <cell r="L46">
            <v>6.733045551759396E-3</v>
          </cell>
          <cell r="M46">
            <v>2.2944407315239418E-10</v>
          </cell>
          <cell r="N46">
            <v>1000</v>
          </cell>
          <cell r="O46">
            <v>1</v>
          </cell>
          <cell r="P46">
            <v>11747458.499258203</v>
          </cell>
          <cell r="Q46">
            <v>3100</v>
          </cell>
          <cell r="R46" t="str">
            <v>Greater than Solubility</v>
          </cell>
          <cell r="S46">
            <v>0</v>
          </cell>
          <cell r="U46" t="str">
            <v>NA, &gt; Solubility</v>
          </cell>
        </row>
        <row r="47">
          <cell r="A47" t="str">
            <v>DICHLORODIPHENYL DICHLOROETHANE, P,P'- (DDD)</v>
          </cell>
          <cell r="B47">
            <v>0.36000000000000004</v>
          </cell>
          <cell r="C47">
            <v>3.4027777777777782E-2</v>
          </cell>
          <cell r="D47">
            <v>3.4027777777777782E-2</v>
          </cell>
          <cell r="E47" t="str">
            <v>Cancer Risk</v>
          </cell>
          <cell r="F47">
            <v>0</v>
          </cell>
          <cell r="G47">
            <v>3.4027777777777782E-2</v>
          </cell>
          <cell r="H47" t="str">
            <v>Cancer Risk</v>
          </cell>
          <cell r="I47">
            <v>0</v>
          </cell>
          <cell r="J47">
            <v>3.4027777777777782E-2</v>
          </cell>
          <cell r="K47" t="str">
            <v>Cancer Risk</v>
          </cell>
          <cell r="L47">
            <v>9.2223369389128542E-4</v>
          </cell>
          <cell r="M47">
            <v>4.4653432496889723E-5</v>
          </cell>
          <cell r="N47">
            <v>1000</v>
          </cell>
          <cell r="O47">
            <v>1</v>
          </cell>
          <cell r="P47">
            <v>826.30000268676918</v>
          </cell>
          <cell r="Q47">
            <v>90</v>
          </cell>
          <cell r="R47" t="str">
            <v>Greater than Solubility</v>
          </cell>
          <cell r="S47">
            <v>0</v>
          </cell>
          <cell r="U47" t="str">
            <v>NA, &gt; Solubility</v>
          </cell>
        </row>
        <row r="48">
          <cell r="A48" t="str">
            <v>DICHLORODIPHENYLDICHLOROETHYLENE,P,P'- (DDE)</v>
          </cell>
          <cell r="B48">
            <v>0.36000000000000004</v>
          </cell>
          <cell r="C48">
            <v>2.4019607843137249E-2</v>
          </cell>
          <cell r="D48">
            <v>2.4019607843137249E-2</v>
          </cell>
          <cell r="E48" t="str">
            <v>Cancer Risk</v>
          </cell>
          <cell r="F48">
            <v>0</v>
          </cell>
          <cell r="G48">
            <v>2.4019607843137249E-2</v>
          </cell>
          <cell r="H48" t="str">
            <v>Cancer Risk</v>
          </cell>
          <cell r="I48">
            <v>0</v>
          </cell>
          <cell r="J48">
            <v>2.4019607843137249E-2</v>
          </cell>
          <cell r="K48" t="str">
            <v>Cancer Risk</v>
          </cell>
          <cell r="L48">
            <v>6.7410359194544709E-4</v>
          </cell>
          <cell r="M48">
            <v>3.226150761555916E-4</v>
          </cell>
          <cell r="N48">
            <v>1000</v>
          </cell>
          <cell r="O48">
            <v>1</v>
          </cell>
          <cell r="P48">
            <v>110.44717518068984</v>
          </cell>
          <cell r="Q48">
            <v>40</v>
          </cell>
          <cell r="R48" t="str">
            <v>Greater than Solubility</v>
          </cell>
          <cell r="S48">
            <v>0</v>
          </cell>
          <cell r="U48" t="str">
            <v>NA, &gt; Solubility</v>
          </cell>
        </row>
        <row r="49">
          <cell r="A49" t="str">
            <v>DICHLORODIPHENYLTRICHLOROETHANE, P,P'- (DDT)</v>
          </cell>
          <cell r="B49">
            <v>0.36000000000000004</v>
          </cell>
          <cell r="C49">
            <v>2.4054982817869417E-2</v>
          </cell>
          <cell r="D49">
            <v>2.4054982817869417E-2</v>
          </cell>
          <cell r="E49" t="str">
            <v>Cancer Risk</v>
          </cell>
          <cell r="F49">
            <v>0</v>
          </cell>
          <cell r="G49">
            <v>2.4054982817869417E-2</v>
          </cell>
          <cell r="H49" t="str">
            <v>Cancer Risk</v>
          </cell>
          <cell r="I49">
            <v>0</v>
          </cell>
          <cell r="J49">
            <v>2.4054982817869417E-2</v>
          </cell>
          <cell r="K49" t="str">
            <v>Cancer Risk</v>
          </cell>
          <cell r="L49">
            <v>8.3441914396735473E-4</v>
          </cell>
          <cell r="M49">
            <v>8.9018831432941057E-5</v>
          </cell>
          <cell r="N49">
            <v>1000</v>
          </cell>
          <cell r="O49">
            <v>1</v>
          </cell>
          <cell r="P49">
            <v>323.84627247562258</v>
          </cell>
          <cell r="Q49">
            <v>5.5</v>
          </cell>
          <cell r="R49" t="str">
            <v>Greater than Solubility</v>
          </cell>
          <cell r="S49">
            <v>0</v>
          </cell>
          <cell r="U49" t="str">
            <v>NA, &gt; Solubility</v>
          </cell>
        </row>
        <row r="50">
          <cell r="A50" t="str">
            <v>DICHLOROETHANE, 1,1-</v>
          </cell>
          <cell r="B50">
            <v>160.00000000000003</v>
          </cell>
          <cell r="C50">
            <v>0</v>
          </cell>
          <cell r="D50">
            <v>160.00000000000003</v>
          </cell>
          <cell r="E50" t="str">
            <v>Noncancer</v>
          </cell>
          <cell r="F50">
            <v>62500</v>
          </cell>
          <cell r="G50">
            <v>160.00000000000003</v>
          </cell>
          <cell r="H50" t="str">
            <v>Noncancer</v>
          </cell>
          <cell r="I50">
            <v>0</v>
          </cell>
          <cell r="J50">
            <v>160.00000000000003</v>
          </cell>
          <cell r="K50" t="str">
            <v>Noncancer</v>
          </cell>
          <cell r="L50">
            <v>7.364018194556788E-4</v>
          </cell>
          <cell r="M50">
            <v>0.12424792826318638</v>
          </cell>
          <cell r="N50">
            <v>1000</v>
          </cell>
          <cell r="O50">
            <v>1</v>
          </cell>
          <cell r="P50">
            <v>1748.702672853801</v>
          </cell>
          <cell r="Q50">
            <v>1748.702672853801</v>
          </cell>
          <cell r="R50" t="str">
            <v>Noncancer</v>
          </cell>
          <cell r="S50">
            <v>1748.702672853801</v>
          </cell>
          <cell r="T50">
            <v>2000</v>
          </cell>
          <cell r="U50" t="str">
            <v>Noncancer</v>
          </cell>
        </row>
        <row r="51">
          <cell r="A51" t="str">
            <v>DICHLOROETHANE, 1,2-</v>
          </cell>
          <cell r="B51">
            <v>1.4000000000000001</v>
          </cell>
          <cell r="C51">
            <v>8.9743589743589758E-2</v>
          </cell>
          <cell r="D51">
            <v>8.9743589743589758E-2</v>
          </cell>
          <cell r="E51" t="str">
            <v>Cancer Risk</v>
          </cell>
          <cell r="F51">
            <v>1212</v>
          </cell>
          <cell r="G51">
            <v>8.9743589743589758E-2</v>
          </cell>
          <cell r="H51" t="str">
            <v>Cancer Risk</v>
          </cell>
          <cell r="I51">
            <v>0</v>
          </cell>
          <cell r="J51">
            <v>8.9743589743589758E-2</v>
          </cell>
          <cell r="K51" t="str">
            <v>Cancer Risk</v>
          </cell>
          <cell r="L51">
            <v>8.2556196420692984E-4</v>
          </cell>
          <cell r="M51">
            <v>2.3702771721406512E-2</v>
          </cell>
          <cell r="N51">
            <v>1000</v>
          </cell>
          <cell r="O51">
            <v>1</v>
          </cell>
          <cell r="P51">
            <v>4.5862172950595212</v>
          </cell>
          <cell r="Q51">
            <v>4.5862172950595212</v>
          </cell>
          <cell r="R51" t="str">
            <v>Cancer Risk</v>
          </cell>
          <cell r="S51">
            <v>4.5862172950595212</v>
          </cell>
          <cell r="T51">
            <v>5</v>
          </cell>
          <cell r="U51" t="str">
            <v>Cancer Risk</v>
          </cell>
        </row>
        <row r="52">
          <cell r="A52" t="str">
            <v>DICHLOROETHYLENE, 1,1-</v>
          </cell>
          <cell r="B52">
            <v>40.000000000000007</v>
          </cell>
          <cell r="C52">
            <v>0</v>
          </cell>
          <cell r="D52">
            <v>40.000000000000007</v>
          </cell>
          <cell r="E52" t="str">
            <v>Noncancer</v>
          </cell>
          <cell r="F52">
            <v>62500</v>
          </cell>
          <cell r="G52">
            <v>40.000000000000007</v>
          </cell>
          <cell r="H52" t="str">
            <v>Noncancer</v>
          </cell>
          <cell r="I52">
            <v>0</v>
          </cell>
          <cell r="J52">
            <v>40.000000000000007</v>
          </cell>
          <cell r="K52" t="str">
            <v>Noncancer</v>
          </cell>
          <cell r="L52">
            <v>7.8662013615010077E-4</v>
          </cell>
          <cell r="M52">
            <v>0.63426894194224459</v>
          </cell>
          <cell r="N52">
            <v>1000</v>
          </cell>
          <cell r="O52">
            <v>1</v>
          </cell>
          <cell r="P52">
            <v>80.17177259797154</v>
          </cell>
          <cell r="Q52">
            <v>80.17177259797154</v>
          </cell>
          <cell r="R52" t="str">
            <v>Noncancer</v>
          </cell>
          <cell r="S52">
            <v>80.17177259797154</v>
          </cell>
          <cell r="T52">
            <v>80</v>
          </cell>
          <cell r="U52" t="str">
            <v>Noncancer</v>
          </cell>
        </row>
        <row r="53">
          <cell r="A53" t="str">
            <v>DICHLOROETHYLENE, CIS-1,2-</v>
          </cell>
          <cell r="B53">
            <v>1.2000000000000002</v>
          </cell>
          <cell r="C53">
            <v>0</v>
          </cell>
          <cell r="D53">
            <v>1.2000000000000002</v>
          </cell>
          <cell r="E53" t="str">
            <v>Noncancer</v>
          </cell>
          <cell r="F53">
            <v>0</v>
          </cell>
          <cell r="G53">
            <v>1.2000000000000002</v>
          </cell>
          <cell r="H53" t="str">
            <v>Noncancer</v>
          </cell>
          <cell r="I53">
            <v>0</v>
          </cell>
          <cell r="J53">
            <v>1.2000000000000002</v>
          </cell>
          <cell r="K53" t="str">
            <v>Noncancer</v>
          </cell>
          <cell r="L53">
            <v>7.3470569486148421E-4</v>
          </cell>
          <cell r="M53">
            <v>8.7938242067465033E-2</v>
          </cell>
          <cell r="N53">
            <v>1000</v>
          </cell>
          <cell r="O53">
            <v>1</v>
          </cell>
          <cell r="P53">
            <v>18.573342197027007</v>
          </cell>
          <cell r="Q53">
            <v>18.573342197027007</v>
          </cell>
          <cell r="R53" t="str">
            <v>Noncancer</v>
          </cell>
          <cell r="S53">
            <v>18.573342197027007</v>
          </cell>
          <cell r="T53">
            <v>20</v>
          </cell>
          <cell r="U53" t="str">
            <v>Noncancer</v>
          </cell>
        </row>
        <row r="54">
          <cell r="A54" t="str">
            <v>DICHLOROETHYLENE, TRANS-1,2-</v>
          </cell>
          <cell r="B54">
            <v>12</v>
          </cell>
          <cell r="C54">
            <v>0</v>
          </cell>
          <cell r="D54">
            <v>12</v>
          </cell>
          <cell r="E54" t="str">
            <v>Noncancer</v>
          </cell>
          <cell r="F54">
            <v>33660</v>
          </cell>
          <cell r="G54">
            <v>12</v>
          </cell>
          <cell r="H54" t="str">
            <v>Noncancer</v>
          </cell>
          <cell r="I54">
            <v>0</v>
          </cell>
          <cell r="J54">
            <v>12</v>
          </cell>
          <cell r="K54" t="str">
            <v>Noncancer</v>
          </cell>
          <cell r="L54">
            <v>7.2289993527140854E-4</v>
          </cell>
          <cell r="M54">
            <v>0.21327500431610596</v>
          </cell>
          <cell r="N54">
            <v>1000</v>
          </cell>
          <cell r="O54">
            <v>1</v>
          </cell>
          <cell r="P54">
            <v>77.832880018790135</v>
          </cell>
          <cell r="Q54">
            <v>77.832880018790135</v>
          </cell>
          <cell r="R54" t="str">
            <v>Noncancer</v>
          </cell>
          <cell r="S54">
            <v>77.832880018790135</v>
          </cell>
          <cell r="T54">
            <v>80</v>
          </cell>
          <cell r="U54" t="str">
            <v>Noncancer</v>
          </cell>
        </row>
        <row r="55">
          <cell r="A55" t="str">
            <v>DICHLOROMETHANE</v>
          </cell>
          <cell r="B55">
            <v>120</v>
          </cell>
          <cell r="C55">
            <v>233.33333333333334</v>
          </cell>
          <cell r="D55">
            <v>120</v>
          </cell>
          <cell r="E55" t="str">
            <v>Noncancer</v>
          </cell>
          <cell r="F55">
            <v>270000</v>
          </cell>
          <cell r="G55">
            <v>120</v>
          </cell>
          <cell r="H55" t="str">
            <v>Noncancer</v>
          </cell>
          <cell r="I55">
            <v>11</v>
          </cell>
          <cell r="J55">
            <v>120</v>
          </cell>
          <cell r="K55" t="str">
            <v>Noncancer</v>
          </cell>
          <cell r="L55">
            <v>8.1659766487342873E-4</v>
          </cell>
          <cell r="M55">
            <v>7.4577442912279163E-2</v>
          </cell>
          <cell r="N55">
            <v>1000</v>
          </cell>
          <cell r="O55">
            <v>1</v>
          </cell>
          <cell r="P55">
            <v>1970.4509295381285</v>
          </cell>
          <cell r="Q55">
            <v>1970.4509295381285</v>
          </cell>
          <cell r="R55" t="str">
            <v>Noncancer</v>
          </cell>
          <cell r="S55">
            <v>1970.4509295381285</v>
          </cell>
          <cell r="T55">
            <v>2000</v>
          </cell>
          <cell r="U55" t="str">
            <v>Noncancer</v>
          </cell>
        </row>
        <row r="56">
          <cell r="A56" t="str">
            <v>DICHLOROPHENOL, 2,4-</v>
          </cell>
          <cell r="B56">
            <v>2.1</v>
          </cell>
          <cell r="C56">
            <v>0</v>
          </cell>
          <cell r="D56">
            <v>2.1</v>
          </cell>
          <cell r="E56" t="str">
            <v>Noncancer</v>
          </cell>
          <cell r="F56">
            <v>700.35</v>
          </cell>
          <cell r="G56">
            <v>2.1</v>
          </cell>
          <cell r="H56" t="str">
            <v>Noncancer</v>
          </cell>
          <cell r="I56">
            <v>0</v>
          </cell>
          <cell r="J56">
            <v>2.1</v>
          </cell>
          <cell r="K56" t="str">
            <v>Noncancer</v>
          </cell>
          <cell r="L56">
            <v>1.0024331420827913E-3</v>
          </cell>
          <cell r="M56">
            <v>6.7502669264070939E-5</v>
          </cell>
          <cell r="N56">
            <v>1000</v>
          </cell>
          <cell r="O56">
            <v>1</v>
          </cell>
          <cell r="P56">
            <v>31034.36985037394</v>
          </cell>
          <cell r="Q56">
            <v>31034.36985037394</v>
          </cell>
          <cell r="R56" t="str">
            <v>Noncancer</v>
          </cell>
          <cell r="S56">
            <v>31034.36985037394</v>
          </cell>
          <cell r="T56">
            <v>30000</v>
          </cell>
          <cell r="U56" t="str">
            <v>Noncancer</v>
          </cell>
        </row>
        <row r="57">
          <cell r="A57" t="str">
            <v>DICHLOROPROPANE, 1,2-</v>
          </cell>
          <cell r="B57">
            <v>0.8</v>
          </cell>
          <cell r="C57">
            <v>0.12280701754385966</v>
          </cell>
          <cell r="D57">
            <v>0.12280701754385966</v>
          </cell>
          <cell r="E57" t="str">
            <v>Cancer Risk</v>
          </cell>
          <cell r="F57">
            <v>595.25</v>
          </cell>
          <cell r="G57">
            <v>0.12280701754385966</v>
          </cell>
          <cell r="H57" t="str">
            <v>Cancer Risk</v>
          </cell>
          <cell r="I57">
            <v>0</v>
          </cell>
          <cell r="J57">
            <v>0.12280701754385966</v>
          </cell>
          <cell r="K57" t="str">
            <v>Cancer Risk</v>
          </cell>
          <cell r="L57">
            <v>7.512655774963914E-4</v>
          </cell>
          <cell r="M57">
            <v>5.6093886241256372E-2</v>
          </cell>
          <cell r="N57">
            <v>1000</v>
          </cell>
          <cell r="O57">
            <v>1</v>
          </cell>
          <cell r="P57">
            <v>2.9141651801331334</v>
          </cell>
          <cell r="Q57">
            <v>2.9141651801331334</v>
          </cell>
          <cell r="R57" t="str">
            <v>Cancer Risk</v>
          </cell>
          <cell r="S57">
            <v>2.9141651801331334</v>
          </cell>
          <cell r="T57">
            <v>3</v>
          </cell>
          <cell r="U57" t="str">
            <v>Cancer Risk</v>
          </cell>
        </row>
        <row r="58">
          <cell r="A58" t="str">
            <v>DICHLOROPROPENE, 1,3-</v>
          </cell>
          <cell r="B58">
            <v>4</v>
          </cell>
          <cell r="C58">
            <v>0.58333333333333337</v>
          </cell>
          <cell r="D58">
            <v>0.58333333333333337</v>
          </cell>
          <cell r="E58" t="str">
            <v>Cancer Risk</v>
          </cell>
          <cell r="F58">
            <v>2305</v>
          </cell>
          <cell r="G58">
            <v>0.58333333333333337</v>
          </cell>
          <cell r="H58" t="str">
            <v>Cancer Risk</v>
          </cell>
          <cell r="I58">
            <v>0</v>
          </cell>
          <cell r="J58">
            <v>0.58333333333333337</v>
          </cell>
          <cell r="K58" t="str">
            <v>Cancer Risk</v>
          </cell>
          <cell r="L58">
            <v>6.901775657686208E-4</v>
          </cell>
          <cell r="M58">
            <v>7.428740456895791E-2</v>
          </cell>
          <cell r="N58">
            <v>1000</v>
          </cell>
          <cell r="O58">
            <v>1</v>
          </cell>
          <cell r="P58">
            <v>11.377340876199545</v>
          </cell>
          <cell r="Q58">
            <v>11.377340876199545</v>
          </cell>
          <cell r="R58" t="str">
            <v>Cancer Risk</v>
          </cell>
          <cell r="S58">
            <v>11.377340876199545</v>
          </cell>
          <cell r="T58">
            <v>10</v>
          </cell>
          <cell r="U58" t="str">
            <v>Cancer Risk</v>
          </cell>
        </row>
        <row r="59">
          <cell r="A59" t="str">
            <v>DIELDRIN</v>
          </cell>
          <cell r="B59">
            <v>3.6000000000000004E-2</v>
          </cell>
          <cell r="C59">
            <v>5.0724637681159423E-4</v>
          </cell>
          <cell r="D59">
            <v>5.0724637681159423E-4</v>
          </cell>
          <cell r="E59" t="str">
            <v>Cancer Risk</v>
          </cell>
          <cell r="F59">
            <v>0</v>
          </cell>
          <cell r="G59">
            <v>5.0724637681159423E-4</v>
          </cell>
          <cell r="H59" t="str">
            <v>Cancer Risk</v>
          </cell>
          <cell r="I59">
            <v>0</v>
          </cell>
          <cell r="J59">
            <v>5.0724637681159423E-4</v>
          </cell>
          <cell r="K59" t="str">
            <v>Cancer Risk</v>
          </cell>
          <cell r="L59">
            <v>8.293611911206083E-4</v>
          </cell>
          <cell r="M59">
            <v>8.0514376368771566E-5</v>
          </cell>
          <cell r="N59">
            <v>1000</v>
          </cell>
          <cell r="O59">
            <v>1</v>
          </cell>
          <cell r="P59">
            <v>7.5962948048749857</v>
          </cell>
          <cell r="Q59">
            <v>7.5962948048749857</v>
          </cell>
          <cell r="R59" t="str">
            <v>Cancer Risk</v>
          </cell>
          <cell r="S59">
            <v>7.5962948048749857</v>
          </cell>
          <cell r="T59">
            <v>8</v>
          </cell>
          <cell r="U59" t="str">
            <v>Cancer Risk</v>
          </cell>
        </row>
        <row r="60">
          <cell r="A60" t="str">
            <v>DIETHYL PHTHALATE</v>
          </cell>
          <cell r="B60">
            <v>559.99999999999989</v>
          </cell>
          <cell r="C60">
            <v>0</v>
          </cell>
          <cell r="D60">
            <v>559.99999999999989</v>
          </cell>
          <cell r="E60" t="str">
            <v>Noncancer</v>
          </cell>
          <cell r="F60">
            <v>0</v>
          </cell>
          <cell r="G60">
            <v>559.99999999999989</v>
          </cell>
          <cell r="H60" t="str">
            <v>Noncancer</v>
          </cell>
          <cell r="I60">
            <v>0</v>
          </cell>
          <cell r="J60">
            <v>559.99999999999989</v>
          </cell>
          <cell r="K60" t="str">
            <v>Noncancer</v>
          </cell>
          <cell r="L60">
            <v>1.0605918247475019E-3</v>
          </cell>
          <cell r="M60">
            <v>4.3981475217248698E-6</v>
          </cell>
          <cell r="N60">
            <v>1000</v>
          </cell>
          <cell r="O60">
            <v>1</v>
          </cell>
          <cell r="P60">
            <v>120052154.80020571</v>
          </cell>
          <cell r="Q60">
            <v>50000</v>
          </cell>
          <cell r="R60" t="str">
            <v>Ceiling Value</v>
          </cell>
          <cell r="S60">
            <v>50000</v>
          </cell>
          <cell r="T60">
            <v>50000</v>
          </cell>
          <cell r="U60" t="str">
            <v>Ceiling Value</v>
          </cell>
        </row>
        <row r="61">
          <cell r="A61" t="str">
            <v>DIMETHYL PHTHALATE</v>
          </cell>
          <cell r="B61">
            <v>80.000000000000014</v>
          </cell>
          <cell r="C61">
            <v>0</v>
          </cell>
          <cell r="D61">
            <v>80.000000000000014</v>
          </cell>
          <cell r="E61" t="str">
            <v>Noncancer</v>
          </cell>
          <cell r="F61">
            <v>0</v>
          </cell>
          <cell r="G61">
            <v>80.000000000000014</v>
          </cell>
          <cell r="H61" t="str">
            <v>Noncancer</v>
          </cell>
          <cell r="I61">
            <v>0</v>
          </cell>
          <cell r="J61">
            <v>80.000000000000014</v>
          </cell>
          <cell r="K61" t="str">
            <v>Noncancer</v>
          </cell>
          <cell r="L61">
            <v>1.1078731378641568E-3</v>
          </cell>
          <cell r="M61">
            <v>4.5918350339419542E-6</v>
          </cell>
          <cell r="N61">
            <v>1000</v>
          </cell>
          <cell r="O61">
            <v>1</v>
          </cell>
          <cell r="P61">
            <v>15725833.653444549</v>
          </cell>
          <cell r="Q61">
            <v>50000</v>
          </cell>
          <cell r="R61" t="str">
            <v>Ceiling Value</v>
          </cell>
          <cell r="S61">
            <v>50000</v>
          </cell>
          <cell r="T61">
            <v>50000</v>
          </cell>
          <cell r="U61" t="str">
            <v>Ceiling Value</v>
          </cell>
        </row>
        <row r="62">
          <cell r="A62" t="str">
            <v>DIMETHYLPHENOL, 2,4-</v>
          </cell>
          <cell r="B62">
            <v>14.000000000000002</v>
          </cell>
          <cell r="C62">
            <v>0</v>
          </cell>
          <cell r="D62">
            <v>14.000000000000002</v>
          </cell>
          <cell r="E62" t="str">
            <v>Noncancer</v>
          </cell>
          <cell r="F62">
            <v>0.5</v>
          </cell>
          <cell r="G62">
            <v>0.5</v>
          </cell>
          <cell r="H62" t="str">
            <v>50% Odor Threshold</v>
          </cell>
          <cell r="I62">
            <v>0</v>
          </cell>
          <cell r="J62">
            <v>0.5</v>
          </cell>
          <cell r="K62" t="str">
            <v>50% Odor Threshold</v>
          </cell>
          <cell r="L62">
            <v>1.1025141846809912E-3</v>
          </cell>
          <cell r="M62">
            <v>1.0263364539663846E-5</v>
          </cell>
          <cell r="N62">
            <v>1000</v>
          </cell>
          <cell r="O62">
            <v>1</v>
          </cell>
          <cell r="P62">
            <v>44187.157404902144</v>
          </cell>
          <cell r="Q62">
            <v>44187.157404902144</v>
          </cell>
          <cell r="R62" t="str">
            <v>50% Odor Threshold</v>
          </cell>
          <cell r="S62">
            <v>44187.157404902144</v>
          </cell>
          <cell r="T62">
            <v>40000</v>
          </cell>
          <cell r="U62" t="str">
            <v>50% Odor Threshold</v>
          </cell>
        </row>
        <row r="63">
          <cell r="A63" t="str">
            <v>DINITROPHENOL, 2,4-</v>
          </cell>
          <cell r="B63">
            <v>1.4000000000000001</v>
          </cell>
          <cell r="C63">
            <v>0</v>
          </cell>
          <cell r="D63">
            <v>1.4000000000000001</v>
          </cell>
          <cell r="E63" t="str">
            <v>Noncancer</v>
          </cell>
          <cell r="F63">
            <v>0</v>
          </cell>
          <cell r="G63">
            <v>1.4000000000000001</v>
          </cell>
          <cell r="H63" t="str">
            <v>Noncancer</v>
          </cell>
          <cell r="I63">
            <v>0</v>
          </cell>
          <cell r="J63">
            <v>1.4000000000000001</v>
          </cell>
          <cell r="K63" t="str">
            <v>Noncancer</v>
          </cell>
          <cell r="L63">
            <v>1.1214523150545081E-3</v>
          </cell>
          <cell r="M63">
            <v>5.3414363239517675E-7</v>
          </cell>
          <cell r="N63">
            <v>1000</v>
          </cell>
          <cell r="O63">
            <v>1</v>
          </cell>
          <cell r="P63">
            <v>2337163.893844706</v>
          </cell>
          <cell r="Q63">
            <v>50000</v>
          </cell>
          <cell r="R63" t="str">
            <v>Ceiling Value</v>
          </cell>
          <cell r="S63">
            <v>50000</v>
          </cell>
          <cell r="T63">
            <v>50000</v>
          </cell>
          <cell r="U63" t="str">
            <v>Ceiling Value</v>
          </cell>
        </row>
        <row r="64">
          <cell r="A64" t="str">
            <v>DINITROTOLUENE, 2,4-</v>
          </cell>
          <cell r="B64">
            <v>1.4000000000000001</v>
          </cell>
          <cell r="C64">
            <v>1.2009803921568625E-2</v>
          </cell>
          <cell r="D64">
            <v>1.2009803921568625E-2</v>
          </cell>
          <cell r="E64" t="str">
            <v>Cancer Risk</v>
          </cell>
          <cell r="F64">
            <v>0</v>
          </cell>
          <cell r="G64">
            <v>1.2009803921568625E-2</v>
          </cell>
          <cell r="H64" t="str">
            <v>Cancer Risk</v>
          </cell>
          <cell r="I64">
            <v>0</v>
          </cell>
          <cell r="J64">
            <v>1.2009803921568625E-2</v>
          </cell>
          <cell r="K64" t="str">
            <v>Cancer Risk</v>
          </cell>
          <cell r="L64">
            <v>1.1532183344443534E-3</v>
          </cell>
          <cell r="M64">
            <v>4.1817586230104226E-7</v>
          </cell>
          <cell r="N64">
            <v>1000</v>
          </cell>
          <cell r="O64">
            <v>1</v>
          </cell>
          <cell r="P64">
            <v>24903.788388442903</v>
          </cell>
          <cell r="Q64">
            <v>24903.788388442903</v>
          </cell>
          <cell r="R64" t="str">
            <v>Cancer Risk</v>
          </cell>
          <cell r="S64">
            <v>24903.788388442903</v>
          </cell>
          <cell r="T64">
            <v>20000</v>
          </cell>
          <cell r="U64" t="str">
            <v>Cancer Risk</v>
          </cell>
        </row>
        <row r="65">
          <cell r="A65" t="str">
            <v>DIOXANE, 1,4-</v>
          </cell>
          <cell r="B65">
            <v>24</v>
          </cell>
          <cell r="C65">
            <v>0.56910569105691056</v>
          </cell>
          <cell r="D65">
            <v>0.56910569105691056</v>
          </cell>
          <cell r="E65" t="str">
            <v>Cancer Risk</v>
          </cell>
          <cell r="F65">
            <v>0</v>
          </cell>
          <cell r="G65">
            <v>0.56910569105691056</v>
          </cell>
          <cell r="H65" t="str">
            <v>Cancer Risk</v>
          </cell>
          <cell r="I65">
            <v>0.33</v>
          </cell>
          <cell r="J65">
            <v>0.56910569105691056</v>
          </cell>
          <cell r="K65" t="str">
            <v>Cancer Risk</v>
          </cell>
          <cell r="L65">
            <v>1.0784051650153535E-3</v>
          </cell>
          <cell r="M65">
            <v>9.4410414183430919E-5</v>
          </cell>
          <cell r="N65">
            <v>1000</v>
          </cell>
          <cell r="O65">
            <v>1</v>
          </cell>
          <cell r="P65">
            <v>5589.733033587524</v>
          </cell>
          <cell r="Q65">
            <v>5589.733033587524</v>
          </cell>
          <cell r="R65" t="str">
            <v>Cancer Risk</v>
          </cell>
          <cell r="S65">
            <v>5589.733033587524</v>
          </cell>
          <cell r="T65">
            <v>6000</v>
          </cell>
          <cell r="U65" t="str">
            <v>Cancer Risk</v>
          </cell>
        </row>
        <row r="66">
          <cell r="A66" t="str">
            <v>ENDOSULFAN</v>
          </cell>
          <cell r="B66">
            <v>4.2</v>
          </cell>
          <cell r="C66">
            <v>0</v>
          </cell>
          <cell r="D66">
            <v>4.2</v>
          </cell>
          <cell r="E66" t="str">
            <v>Noncancer</v>
          </cell>
          <cell r="F66">
            <v>0</v>
          </cell>
          <cell r="G66">
            <v>4.2</v>
          </cell>
          <cell r="H66" t="str">
            <v>Noncancer</v>
          </cell>
          <cell r="I66">
            <v>0</v>
          </cell>
          <cell r="J66">
            <v>4.2</v>
          </cell>
          <cell r="K66" t="str">
            <v>Noncancer</v>
          </cell>
          <cell r="L66">
            <v>5.426447855095579E-4</v>
          </cell>
          <cell r="M66">
            <v>4.5795032996849252E-4</v>
          </cell>
          <cell r="N66">
            <v>1000</v>
          </cell>
          <cell r="O66">
            <v>1</v>
          </cell>
          <cell r="P66">
            <v>16901.112012695598</v>
          </cell>
          <cell r="Q66">
            <v>325</v>
          </cell>
          <cell r="R66" t="str">
            <v>Greater than Solubility</v>
          </cell>
          <cell r="S66">
            <v>0</v>
          </cell>
          <cell r="U66" t="str">
            <v>NA, &gt; Solubility</v>
          </cell>
        </row>
        <row r="67">
          <cell r="A67" t="str">
            <v>ENDRIN</v>
          </cell>
          <cell r="B67">
            <v>0.22000000000000003</v>
          </cell>
          <cell r="C67">
            <v>0</v>
          </cell>
          <cell r="D67">
            <v>0.22000000000000003</v>
          </cell>
          <cell r="E67" t="str">
            <v>Noncancer</v>
          </cell>
          <cell r="F67">
            <v>0</v>
          </cell>
          <cell r="G67">
            <v>0.22000000000000003</v>
          </cell>
          <cell r="H67" t="str">
            <v>Noncancer</v>
          </cell>
          <cell r="I67">
            <v>0</v>
          </cell>
          <cell r="J67">
            <v>0.22000000000000003</v>
          </cell>
          <cell r="K67" t="str">
            <v>Noncancer</v>
          </cell>
          <cell r="L67">
            <v>8.6583334982876967E-4</v>
          </cell>
          <cell r="M67">
            <v>5.5639461924499086E-5</v>
          </cell>
          <cell r="N67">
            <v>1000</v>
          </cell>
          <cell r="O67">
            <v>1</v>
          </cell>
          <cell r="P67">
            <v>4566.7312008031085</v>
          </cell>
          <cell r="Q67">
            <v>250</v>
          </cell>
          <cell r="R67" t="str">
            <v>Greater than Solubility</v>
          </cell>
          <cell r="S67">
            <v>0</v>
          </cell>
          <cell r="U67" t="str">
            <v>NA, &gt; Solubility</v>
          </cell>
        </row>
        <row r="68">
          <cell r="A68" t="str">
            <v>ETHYLBENZENE</v>
          </cell>
          <cell r="B68">
            <v>200</v>
          </cell>
          <cell r="C68">
            <v>0</v>
          </cell>
          <cell r="D68">
            <v>200</v>
          </cell>
          <cell r="E68" t="str">
            <v>Noncancer</v>
          </cell>
          <cell r="F68">
            <v>1000</v>
          </cell>
          <cell r="G68">
            <v>200</v>
          </cell>
          <cell r="H68" t="str">
            <v>Noncancer</v>
          </cell>
          <cell r="I68">
            <v>7.4</v>
          </cell>
          <cell r="J68">
            <v>200</v>
          </cell>
          <cell r="K68" t="str">
            <v>Noncancer</v>
          </cell>
          <cell r="L68">
            <v>7.3899218013847093E-4</v>
          </cell>
          <cell r="M68">
            <v>0.13678420674534716</v>
          </cell>
          <cell r="N68">
            <v>1000</v>
          </cell>
          <cell r="O68">
            <v>10</v>
          </cell>
          <cell r="P68">
            <v>19785.826510287861</v>
          </cell>
          <cell r="Q68">
            <v>19785.826510287861</v>
          </cell>
          <cell r="R68" t="str">
            <v>Noncancer</v>
          </cell>
          <cell r="S68">
            <v>19785.826510287861</v>
          </cell>
          <cell r="T68">
            <v>20000</v>
          </cell>
          <cell r="U68" t="str">
            <v>Noncancer</v>
          </cell>
        </row>
        <row r="69">
          <cell r="A69" t="str">
            <v>ETHYLENE DIBROMIDE</v>
          </cell>
          <cell r="B69">
            <v>1.8</v>
          </cell>
          <cell r="C69">
            <v>7.7777777777777784E-3</v>
          </cell>
          <cell r="D69">
            <v>7.7777777777777784E-3</v>
          </cell>
          <cell r="E69" t="str">
            <v>Cancer Risk</v>
          </cell>
          <cell r="F69">
            <v>100000</v>
          </cell>
          <cell r="G69">
            <v>7.7777777777777784E-3</v>
          </cell>
          <cell r="H69" t="str">
            <v>Cancer Risk</v>
          </cell>
          <cell r="I69">
            <v>0</v>
          </cell>
          <cell r="J69">
            <v>7.7777777777777784E-3</v>
          </cell>
          <cell r="K69" t="str">
            <v>Cancer Risk</v>
          </cell>
          <cell r="L69">
            <v>4.4709683863520806E-4</v>
          </cell>
          <cell r="M69">
            <v>1.0908333167038166E-2</v>
          </cell>
          <cell r="N69">
            <v>1000</v>
          </cell>
          <cell r="O69">
            <v>1</v>
          </cell>
          <cell r="P69">
            <v>1.594760747502928</v>
          </cell>
          <cell r="Q69">
            <v>1.594760747502928</v>
          </cell>
          <cell r="R69" t="str">
            <v>Cancer Risk</v>
          </cell>
          <cell r="S69">
            <v>1.594760747502928</v>
          </cell>
          <cell r="T69">
            <v>2</v>
          </cell>
          <cell r="U69" t="str">
            <v>Cancer Risk</v>
          </cell>
        </row>
        <row r="70">
          <cell r="A70" t="str">
            <v>FLUORANTHENE</v>
          </cell>
          <cell r="B70">
            <v>10.000000000000002</v>
          </cell>
          <cell r="C70">
            <v>0</v>
          </cell>
          <cell r="D70">
            <v>10.000000000000002</v>
          </cell>
          <cell r="E70" t="str">
            <v>Noncancer</v>
          </cell>
          <cell r="F70">
            <v>0</v>
          </cell>
          <cell r="G70">
            <v>10.000000000000002</v>
          </cell>
          <cell r="H70" t="str">
            <v>Noncancer</v>
          </cell>
          <cell r="I70">
            <v>0</v>
          </cell>
          <cell r="J70">
            <v>10.000000000000002</v>
          </cell>
          <cell r="K70" t="str">
            <v>Noncancer</v>
          </cell>
          <cell r="L70">
            <v>9.7251536849307131E-4</v>
          </cell>
          <cell r="M70">
            <v>6.3185334960530544E-5</v>
          </cell>
          <cell r="N70">
            <v>1000</v>
          </cell>
          <cell r="O70">
            <v>1</v>
          </cell>
          <cell r="P70">
            <v>162737.3481376936</v>
          </cell>
          <cell r="Q70">
            <v>260</v>
          </cell>
          <cell r="R70" t="str">
            <v>Greater than Solubility</v>
          </cell>
          <cell r="S70">
            <v>0</v>
          </cell>
          <cell r="U70" t="str">
            <v>NA, &gt; Solubility</v>
          </cell>
        </row>
        <row r="71">
          <cell r="A71" t="str">
            <v>FLUORENE</v>
          </cell>
          <cell r="B71">
            <v>10.000000000000002</v>
          </cell>
          <cell r="C71">
            <v>0</v>
          </cell>
          <cell r="D71">
            <v>10.000000000000002</v>
          </cell>
          <cell r="E71" t="str">
            <v>Noncancer</v>
          </cell>
          <cell r="F71">
            <v>0</v>
          </cell>
          <cell r="G71">
            <v>10.000000000000002</v>
          </cell>
          <cell r="H71" t="str">
            <v>Noncancer</v>
          </cell>
          <cell r="I71">
            <v>0</v>
          </cell>
          <cell r="J71">
            <v>10.000000000000002</v>
          </cell>
          <cell r="K71" t="str">
            <v>Noncancer</v>
          </cell>
          <cell r="L71">
            <v>6.7860971152405814E-4</v>
          </cell>
          <cell r="M71">
            <v>9.6958340304077186E-4</v>
          </cell>
          <cell r="N71">
            <v>1000</v>
          </cell>
          <cell r="O71">
            <v>1</v>
          </cell>
          <cell r="P71">
            <v>15198.29103693773</v>
          </cell>
          <cell r="Q71">
            <v>1890</v>
          </cell>
          <cell r="R71" t="str">
            <v>Greater than Solubility</v>
          </cell>
          <cell r="S71">
            <v>0</v>
          </cell>
          <cell r="U71" t="str">
            <v>NA, &gt; Solubility</v>
          </cell>
        </row>
        <row r="72">
          <cell r="A72" t="str">
            <v>HEPTACHLOR</v>
          </cell>
          <cell r="B72">
            <v>0.2</v>
          </cell>
          <cell r="C72">
            <v>1.7948717948717951E-3</v>
          </cell>
          <cell r="D72">
            <v>1.7948717948717951E-3</v>
          </cell>
          <cell r="E72" t="str">
            <v>Cancer Risk</v>
          </cell>
          <cell r="F72">
            <v>150</v>
          </cell>
          <cell r="G72">
            <v>1.7948717948717951E-3</v>
          </cell>
          <cell r="H72" t="str">
            <v>Cancer Risk</v>
          </cell>
          <cell r="I72">
            <v>0</v>
          </cell>
          <cell r="J72">
            <v>1.7948717948717951E-3</v>
          </cell>
          <cell r="K72" t="str">
            <v>Cancer Risk</v>
          </cell>
          <cell r="L72">
            <v>3.4322536975062509E-4</v>
          </cell>
          <cell r="M72">
            <v>2.4504134223203118E-3</v>
          </cell>
          <cell r="N72">
            <v>1000</v>
          </cell>
          <cell r="O72">
            <v>1</v>
          </cell>
          <cell r="P72">
            <v>2.1340996213515262</v>
          </cell>
          <cell r="Q72">
            <v>2.1340996213515262</v>
          </cell>
          <cell r="R72" t="str">
            <v>Cancer Risk</v>
          </cell>
          <cell r="S72">
            <v>2.1340996213515262</v>
          </cell>
          <cell r="T72">
            <v>2</v>
          </cell>
          <cell r="U72" t="str">
            <v>Cancer Risk</v>
          </cell>
        </row>
        <row r="73">
          <cell r="A73" t="str">
            <v>HEPTACHLOR EPOXIDE</v>
          </cell>
          <cell r="B73">
            <v>9.1999999999999998E-3</v>
          </cell>
          <cell r="C73">
            <v>8.9743589743589754E-4</v>
          </cell>
          <cell r="D73">
            <v>8.9743589743589754E-4</v>
          </cell>
          <cell r="E73" t="str">
            <v>Cancer Risk</v>
          </cell>
          <cell r="F73">
            <v>150</v>
          </cell>
          <cell r="G73">
            <v>8.9743589743589754E-4</v>
          </cell>
          <cell r="H73" t="str">
            <v>Cancer Risk</v>
          </cell>
          <cell r="I73">
            <v>0</v>
          </cell>
          <cell r="J73">
            <v>8.9743589743589754E-4</v>
          </cell>
          <cell r="K73" t="str">
            <v>Cancer Risk</v>
          </cell>
          <cell r="L73">
            <v>7.1631642127834624E-4</v>
          </cell>
          <cell r="M73">
            <v>1.7067998521392186E-4</v>
          </cell>
          <cell r="N73">
            <v>1000</v>
          </cell>
          <cell r="O73">
            <v>1</v>
          </cell>
          <cell r="P73">
            <v>7.3403358898272231</v>
          </cell>
          <cell r="Q73">
            <v>7.3403358898272231</v>
          </cell>
          <cell r="R73" t="str">
            <v>Cancer Risk</v>
          </cell>
          <cell r="S73">
            <v>7.3403358898272231</v>
          </cell>
          <cell r="T73">
            <v>7</v>
          </cell>
          <cell r="U73" t="str">
            <v>Cancer Risk</v>
          </cell>
        </row>
        <row r="74">
          <cell r="A74" t="str">
            <v>HEXACHLOROBENZENE</v>
          </cell>
          <cell r="B74">
            <v>8.0000000000000019E-3</v>
          </cell>
          <cell r="C74">
            <v>5.0724637681159425E-3</v>
          </cell>
          <cell r="D74">
            <v>5.0724637681159425E-3</v>
          </cell>
          <cell r="E74" t="str">
            <v>Cancer Risk</v>
          </cell>
          <cell r="F74">
            <v>0</v>
          </cell>
          <cell r="G74">
            <v>5.0724637681159425E-3</v>
          </cell>
          <cell r="H74" t="str">
            <v>Cancer Risk</v>
          </cell>
          <cell r="I74">
            <v>0</v>
          </cell>
          <cell r="J74">
            <v>5.0724637681159425E-3</v>
          </cell>
          <cell r="K74" t="str">
            <v>Cancer Risk</v>
          </cell>
          <cell r="L74">
            <v>6.5504911336640177E-4</v>
          </cell>
          <cell r="M74">
            <v>1.2200155247613823E-2</v>
          </cell>
          <cell r="N74">
            <v>1000</v>
          </cell>
          <cell r="O74">
            <v>1</v>
          </cell>
          <cell r="P74">
            <v>0.63471641964912251</v>
          </cell>
          <cell r="Q74">
            <v>0.63471641964912251</v>
          </cell>
          <cell r="R74" t="str">
            <v>Cancer Risk</v>
          </cell>
          <cell r="S74">
            <v>1</v>
          </cell>
          <cell r="T74">
            <v>1</v>
          </cell>
          <cell r="U74" t="str">
            <v>Water PQL</v>
          </cell>
        </row>
        <row r="75">
          <cell r="A75" t="str">
            <v>HEXACHLOROBUTADIENE</v>
          </cell>
          <cell r="B75">
            <v>0.8</v>
          </cell>
          <cell r="C75">
            <v>0.10606060606060606</v>
          </cell>
          <cell r="D75">
            <v>0.10606060606060606</v>
          </cell>
          <cell r="E75" t="str">
            <v>Cancer Risk</v>
          </cell>
          <cell r="F75">
            <v>6000</v>
          </cell>
          <cell r="G75">
            <v>0.10606060606060606</v>
          </cell>
          <cell r="H75" t="str">
            <v>Cancer Risk</v>
          </cell>
          <cell r="I75">
            <v>4.5999999999999996</v>
          </cell>
          <cell r="J75">
            <v>4.5999999999999996</v>
          </cell>
          <cell r="K75" t="str">
            <v>Background Indoor Air</v>
          </cell>
          <cell r="L75">
            <v>6.5776915042465754E-4</v>
          </cell>
          <cell r="M75">
            <v>0.14225147573956531</v>
          </cell>
          <cell r="N75">
            <v>1000</v>
          </cell>
          <cell r="O75">
            <v>1</v>
          </cell>
          <cell r="P75">
            <v>49.161774461924971</v>
          </cell>
          <cell r="Q75">
            <v>49.161774461924971</v>
          </cell>
          <cell r="R75" t="str">
            <v>Background Indoor Air</v>
          </cell>
          <cell r="S75">
            <v>49.161774461924971</v>
          </cell>
          <cell r="T75">
            <v>50</v>
          </cell>
          <cell r="U75" t="str">
            <v>Background Indoor Air</v>
          </cell>
        </row>
        <row r="76">
          <cell r="A76" t="str">
            <v>HEXACHLOROCYCLOHEXANE, GAMMA (gamma-HCH)</v>
          </cell>
          <cell r="B76">
            <v>0.22000000000000003</v>
          </cell>
          <cell r="C76">
            <v>6.2820512820512819E-3</v>
          </cell>
          <cell r="D76">
            <v>6.2820512820512819E-3</v>
          </cell>
          <cell r="E76" t="str">
            <v>Cancer Risk</v>
          </cell>
          <cell r="F76">
            <v>0</v>
          </cell>
          <cell r="G76">
            <v>6.2820512820512819E-3</v>
          </cell>
          <cell r="H76" t="str">
            <v>Cancer Risk</v>
          </cell>
          <cell r="I76">
            <v>0</v>
          </cell>
          <cell r="J76">
            <v>6.2820512820512819E-3</v>
          </cell>
          <cell r="K76" t="str">
            <v>Cancer Risk</v>
          </cell>
          <cell r="L76">
            <v>9.3146324924285378E-4</v>
          </cell>
          <cell r="M76">
            <v>4.3221861024436379E-5</v>
          </cell>
          <cell r="N76">
            <v>1000</v>
          </cell>
          <cell r="O76">
            <v>1</v>
          </cell>
          <cell r="P76">
            <v>156.03868806803212</v>
          </cell>
          <cell r="Q76">
            <v>156.03868806803212</v>
          </cell>
          <cell r="R76" t="str">
            <v>Cancer Risk</v>
          </cell>
          <cell r="S76">
            <v>156.03868806803212</v>
          </cell>
          <cell r="T76">
            <v>200</v>
          </cell>
          <cell r="U76" t="str">
            <v>Cancer Risk</v>
          </cell>
        </row>
        <row r="77">
          <cell r="A77" t="str">
            <v>HEXACHLOROETHANE</v>
          </cell>
          <cell r="B77">
            <v>6</v>
          </cell>
          <cell r="C77">
            <v>0.58333333333333337</v>
          </cell>
          <cell r="D77">
            <v>0.58333333333333337</v>
          </cell>
          <cell r="E77" t="str">
            <v>Cancer Risk</v>
          </cell>
          <cell r="F77">
            <v>0</v>
          </cell>
          <cell r="G77">
            <v>0.58333333333333337</v>
          </cell>
          <cell r="H77" t="str">
            <v>Cancer Risk</v>
          </cell>
          <cell r="I77">
            <v>0</v>
          </cell>
          <cell r="J77">
            <v>0.58333333333333337</v>
          </cell>
          <cell r="K77" t="str">
            <v>Cancer Risk</v>
          </cell>
          <cell r="L77">
            <v>7.1860189795953212E-5</v>
          </cell>
          <cell r="M77">
            <v>5.8928164724980747E-2</v>
          </cell>
          <cell r="N77">
            <v>1000</v>
          </cell>
          <cell r="O77">
            <v>1</v>
          </cell>
          <cell r="P77">
            <v>137.75441237772469</v>
          </cell>
          <cell r="Q77">
            <v>137.75441237772469</v>
          </cell>
          <cell r="R77" t="str">
            <v>Cancer Risk</v>
          </cell>
          <cell r="S77">
            <v>137.75441237772469</v>
          </cell>
          <cell r="T77">
            <v>100</v>
          </cell>
          <cell r="U77" t="str">
            <v>Cancer Risk</v>
          </cell>
        </row>
        <row r="78">
          <cell r="A78" t="str">
            <v>HMX</v>
          </cell>
          <cell r="B78">
            <v>36</v>
          </cell>
          <cell r="C78">
            <v>0</v>
          </cell>
          <cell r="D78">
            <v>36</v>
          </cell>
          <cell r="E78" t="str">
            <v>Noncancer</v>
          </cell>
          <cell r="F78">
            <v>0</v>
          </cell>
          <cell r="G78">
            <v>36</v>
          </cell>
          <cell r="H78" t="str">
            <v>Noncancer</v>
          </cell>
          <cell r="I78">
            <v>0</v>
          </cell>
          <cell r="J78">
            <v>36</v>
          </cell>
          <cell r="K78" t="str">
            <v>Noncancer</v>
          </cell>
          <cell r="L78">
            <v>1.1619729000070978E-3</v>
          </cell>
          <cell r="M78">
            <v>1.8656966134572292E-8</v>
          </cell>
          <cell r="N78">
            <v>1000</v>
          </cell>
          <cell r="O78">
            <v>1</v>
          </cell>
          <cell r="P78">
            <v>1660601699.917953</v>
          </cell>
          <cell r="Q78">
            <v>50000</v>
          </cell>
          <cell r="R78" t="str">
            <v>Ceiling Value</v>
          </cell>
          <cell r="S78">
            <v>50000</v>
          </cell>
          <cell r="T78">
            <v>50000</v>
          </cell>
          <cell r="U78" t="str">
            <v>Ceiling Value</v>
          </cell>
        </row>
        <row r="79">
          <cell r="A79" t="str">
            <v>INDENO(1,2,3-cd)PYRENE</v>
          </cell>
          <cell r="B79">
            <v>10.000000000000002</v>
          </cell>
          <cell r="C79">
            <v>1.1187214611872146E-2</v>
          </cell>
          <cell r="D79">
            <v>1.1187214611872146E-2</v>
          </cell>
          <cell r="E79" t="str">
            <v>Cancer Risk</v>
          </cell>
          <cell r="F79">
            <v>0</v>
          </cell>
          <cell r="G79">
            <v>1.1187214611872146E-2</v>
          </cell>
          <cell r="H79" t="str">
            <v>Cancer Risk</v>
          </cell>
          <cell r="I79">
            <v>0</v>
          </cell>
          <cell r="J79">
            <v>1.1187214611872146E-2</v>
          </cell>
          <cell r="K79" t="str">
            <v>Cancer Risk</v>
          </cell>
          <cell r="L79">
            <v>1.0642486629613688E-3</v>
          </cell>
          <cell r="M79">
            <v>1.3999929658933192E-6</v>
          </cell>
          <cell r="N79">
            <v>1000</v>
          </cell>
          <cell r="O79">
            <v>1</v>
          </cell>
          <cell r="P79">
            <v>7508.4968459210522</v>
          </cell>
          <cell r="Q79">
            <v>0.19</v>
          </cell>
          <cell r="R79" t="str">
            <v>Greater than Solubility</v>
          </cell>
          <cell r="S79">
            <v>0</v>
          </cell>
          <cell r="U79" t="str">
            <v>NA, &gt; Solubility</v>
          </cell>
        </row>
        <row r="80">
          <cell r="A80" t="str">
            <v>LEAD</v>
          </cell>
          <cell r="B80">
            <v>0.2</v>
          </cell>
          <cell r="C80">
            <v>0</v>
          </cell>
          <cell r="D80">
            <v>0.2</v>
          </cell>
          <cell r="E80" t="str">
            <v>Noncancer</v>
          </cell>
          <cell r="F80">
            <v>0</v>
          </cell>
          <cell r="G80">
            <v>0.2</v>
          </cell>
          <cell r="H80" t="str">
            <v>Noncancer</v>
          </cell>
          <cell r="I80">
            <v>0</v>
          </cell>
          <cell r="J80">
            <v>0.2</v>
          </cell>
          <cell r="K80" t="str">
            <v>Noncancer</v>
          </cell>
          <cell r="L80">
            <v>0</v>
          </cell>
          <cell r="M80">
            <v>0</v>
          </cell>
          <cell r="N80">
            <v>1000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>NA</v>
          </cell>
        </row>
        <row r="81">
          <cell r="A81" t="str">
            <v>MERCURY</v>
          </cell>
          <cell r="B81">
            <v>0.06</v>
          </cell>
          <cell r="C81">
            <v>0</v>
          </cell>
          <cell r="D81">
            <v>0.06</v>
          </cell>
          <cell r="E81" t="str">
            <v>Noncancer</v>
          </cell>
          <cell r="F81">
            <v>0</v>
          </cell>
          <cell r="G81">
            <v>0.06</v>
          </cell>
          <cell r="H81" t="str">
            <v>Noncancer</v>
          </cell>
          <cell r="I81">
            <v>0</v>
          </cell>
          <cell r="J81">
            <v>0.06</v>
          </cell>
          <cell r="K81" t="str">
            <v>Noncancer</v>
          </cell>
          <cell r="L81">
            <v>0</v>
          </cell>
          <cell r="M81">
            <v>0</v>
          </cell>
          <cell r="N81">
            <v>1000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 t="str">
            <v>NA</v>
          </cell>
        </row>
        <row r="82">
          <cell r="A82" t="str">
            <v>METHOXYCHLOR</v>
          </cell>
          <cell r="B82">
            <v>3.6</v>
          </cell>
          <cell r="C82">
            <v>0</v>
          </cell>
          <cell r="D82">
            <v>3.6</v>
          </cell>
          <cell r="E82" t="str">
            <v>Noncancer</v>
          </cell>
          <cell r="F82">
            <v>0</v>
          </cell>
          <cell r="G82">
            <v>3.6</v>
          </cell>
          <cell r="H82" t="str">
            <v>Noncancer</v>
          </cell>
          <cell r="I82">
            <v>0</v>
          </cell>
          <cell r="J82">
            <v>3.6</v>
          </cell>
          <cell r="K82" t="str">
            <v>Noncancer</v>
          </cell>
          <cell r="L82">
            <v>1.046396719046507E-3</v>
          </cell>
          <cell r="M82">
            <v>1.2722883068058559E-6</v>
          </cell>
          <cell r="N82">
            <v>1000</v>
          </cell>
          <cell r="O82">
            <v>1</v>
          </cell>
          <cell r="P82">
            <v>2704086.598349669</v>
          </cell>
          <cell r="Q82">
            <v>100</v>
          </cell>
          <cell r="R82" t="str">
            <v>Greater than Solubility</v>
          </cell>
          <cell r="S82">
            <v>0</v>
          </cell>
          <cell r="U82" t="str">
            <v>NA, &gt; Solubility</v>
          </cell>
        </row>
        <row r="83">
          <cell r="A83" t="str">
            <v>METHYL ETHYL KETONE</v>
          </cell>
          <cell r="B83">
            <v>1000</v>
          </cell>
          <cell r="C83">
            <v>0</v>
          </cell>
          <cell r="D83">
            <v>1000</v>
          </cell>
          <cell r="E83" t="str">
            <v>Noncancer</v>
          </cell>
          <cell r="F83">
            <v>16000</v>
          </cell>
          <cell r="G83">
            <v>1000</v>
          </cell>
          <cell r="H83" t="str">
            <v>Noncancer</v>
          </cell>
          <cell r="I83">
            <v>12</v>
          </cell>
          <cell r="J83">
            <v>1000</v>
          </cell>
          <cell r="K83" t="str">
            <v>Noncancer</v>
          </cell>
          <cell r="L83">
            <v>8.2970745866840561E-4</v>
          </cell>
          <cell r="M83">
            <v>1.1335796833287233E-3</v>
          </cell>
          <cell r="N83">
            <v>1000</v>
          </cell>
          <cell r="O83">
            <v>1</v>
          </cell>
          <cell r="P83">
            <v>1063219.5464339929</v>
          </cell>
          <cell r="Q83">
            <v>50000</v>
          </cell>
          <cell r="R83" t="str">
            <v>Ceiling Value</v>
          </cell>
          <cell r="S83">
            <v>50000</v>
          </cell>
          <cell r="T83">
            <v>50000</v>
          </cell>
          <cell r="U83" t="str">
            <v>Ceiling Value</v>
          </cell>
        </row>
        <row r="84">
          <cell r="A84" t="str">
            <v>METHYL ISOBUTYL KETONE</v>
          </cell>
          <cell r="B84">
            <v>600.00000000000011</v>
          </cell>
          <cell r="C84">
            <v>0</v>
          </cell>
          <cell r="D84">
            <v>600.00000000000011</v>
          </cell>
          <cell r="E84" t="str">
            <v>Noncancer</v>
          </cell>
          <cell r="F84">
            <v>4850</v>
          </cell>
          <cell r="G84">
            <v>600.00000000000011</v>
          </cell>
          <cell r="H84" t="str">
            <v>Noncancer</v>
          </cell>
          <cell r="I84">
            <v>2.2000000000000002</v>
          </cell>
          <cell r="J84">
            <v>600.00000000000011</v>
          </cell>
          <cell r="K84" t="str">
            <v>Noncancer</v>
          </cell>
          <cell r="L84">
            <v>7.722525460942735E-4</v>
          </cell>
          <cell r="M84">
            <v>2.3615080246531784E-3</v>
          </cell>
          <cell r="N84">
            <v>1000</v>
          </cell>
          <cell r="O84">
            <v>1</v>
          </cell>
          <cell r="P84">
            <v>329004.98313508416</v>
          </cell>
          <cell r="Q84">
            <v>50000</v>
          </cell>
          <cell r="R84" t="str">
            <v>Ceiling Value</v>
          </cell>
          <cell r="S84">
            <v>50000</v>
          </cell>
          <cell r="T84">
            <v>50000</v>
          </cell>
          <cell r="U84" t="str">
            <v>Ceiling Value</v>
          </cell>
        </row>
        <row r="85">
          <cell r="A85" t="str">
            <v>METHYL MERCURY</v>
          </cell>
          <cell r="B85">
            <v>4.000000000000001E-3</v>
          </cell>
          <cell r="C85">
            <v>0</v>
          </cell>
          <cell r="D85">
            <v>4.000000000000001E-3</v>
          </cell>
          <cell r="E85" t="str">
            <v>Noncancer</v>
          </cell>
          <cell r="F85">
            <v>0</v>
          </cell>
          <cell r="G85">
            <v>4.000000000000001E-3</v>
          </cell>
          <cell r="H85" t="str">
            <v>Noncancer</v>
          </cell>
          <cell r="I85">
            <v>0</v>
          </cell>
          <cell r="J85">
            <v>4.000000000000001E-3</v>
          </cell>
          <cell r="K85" t="str">
            <v>Noncancer</v>
          </cell>
          <cell r="L85">
            <v>0</v>
          </cell>
          <cell r="M85">
            <v>0</v>
          </cell>
          <cell r="N85">
            <v>1000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 t="str">
            <v>NA</v>
          </cell>
        </row>
        <row r="86">
          <cell r="A86" t="str">
            <v>METHYL TERT BUTYL ETHER</v>
          </cell>
          <cell r="B86">
            <v>600.00000000000011</v>
          </cell>
          <cell r="C86">
            <v>0</v>
          </cell>
          <cell r="D86">
            <v>600.00000000000011</v>
          </cell>
          <cell r="E86" t="str">
            <v>Noncancer</v>
          </cell>
          <cell r="F86">
            <v>0</v>
          </cell>
          <cell r="G86">
            <v>600.00000000000011</v>
          </cell>
          <cell r="H86" t="str">
            <v>Noncancer</v>
          </cell>
          <cell r="I86">
            <v>39</v>
          </cell>
          <cell r="J86">
            <v>600.00000000000011</v>
          </cell>
          <cell r="K86" t="str">
            <v>Noncancer</v>
          </cell>
          <cell r="L86">
            <v>1.0705749994859779E-4</v>
          </cell>
          <cell r="M86">
            <v>1.2522921006517258E-2</v>
          </cell>
          <cell r="N86">
            <v>1000</v>
          </cell>
          <cell r="O86">
            <v>1</v>
          </cell>
          <cell r="P86">
            <v>447536.55238556984</v>
          </cell>
          <cell r="Q86">
            <v>50000</v>
          </cell>
          <cell r="R86" t="str">
            <v>Ceiling Value</v>
          </cell>
          <cell r="S86">
            <v>50000</v>
          </cell>
          <cell r="T86">
            <v>50000</v>
          </cell>
          <cell r="U86" t="str">
            <v>Ceiling Value</v>
          </cell>
        </row>
        <row r="87">
          <cell r="A87" t="str">
            <v>METHYLNAPHTHALENE, 2-</v>
          </cell>
          <cell r="B87">
            <v>10.000000000000002</v>
          </cell>
          <cell r="C87">
            <v>0</v>
          </cell>
          <cell r="D87">
            <v>10.000000000000002</v>
          </cell>
          <cell r="E87" t="str">
            <v>Noncancer</v>
          </cell>
          <cell r="F87">
            <v>34</v>
          </cell>
          <cell r="G87">
            <v>10.000000000000002</v>
          </cell>
          <cell r="H87" t="str">
            <v>Noncancer</v>
          </cell>
          <cell r="I87">
            <v>1.74</v>
          </cell>
          <cell r="J87">
            <v>10.000000000000002</v>
          </cell>
          <cell r="K87" t="str">
            <v>Noncancer</v>
          </cell>
          <cell r="L87">
            <v>7.0478130694887119E-4</v>
          </cell>
          <cell r="M87">
            <v>6.4015331792098605E-3</v>
          </cell>
          <cell r="N87">
            <v>1000</v>
          </cell>
          <cell r="O87">
            <v>1</v>
          </cell>
          <cell r="P87">
            <v>2216.4688009114002</v>
          </cell>
          <cell r="Q87">
            <v>2216.4688009114002</v>
          </cell>
          <cell r="R87" t="str">
            <v>Noncancer</v>
          </cell>
          <cell r="S87">
            <v>2216.4688009114002</v>
          </cell>
          <cell r="T87">
            <v>2000</v>
          </cell>
          <cell r="U87" t="str">
            <v>Noncancer</v>
          </cell>
        </row>
        <row r="88">
          <cell r="A88" t="str">
            <v>NAPHTHALENE</v>
          </cell>
          <cell r="B88">
            <v>0.60000000000000009</v>
          </cell>
          <cell r="C88">
            <v>0</v>
          </cell>
          <cell r="D88">
            <v>0.60000000000000009</v>
          </cell>
          <cell r="E88" t="str">
            <v>Noncancer</v>
          </cell>
          <cell r="F88">
            <v>220</v>
          </cell>
          <cell r="G88">
            <v>0.60000000000000009</v>
          </cell>
          <cell r="H88" t="str">
            <v>Noncancer</v>
          </cell>
          <cell r="I88">
            <v>2.7</v>
          </cell>
          <cell r="J88">
            <v>2.7</v>
          </cell>
          <cell r="K88" t="str">
            <v>Background Indoor Air</v>
          </cell>
          <cell r="L88">
            <v>6.8961323734266576E-4</v>
          </cell>
          <cell r="M88">
            <v>5.9688347847640698E-3</v>
          </cell>
          <cell r="N88">
            <v>1000</v>
          </cell>
          <cell r="O88">
            <v>1</v>
          </cell>
          <cell r="P88">
            <v>655.94679875961629</v>
          </cell>
          <cell r="Q88">
            <v>655.94679875961629</v>
          </cell>
          <cell r="R88" t="str">
            <v>Background Indoor Air</v>
          </cell>
          <cell r="S88">
            <v>655.94679875961629</v>
          </cell>
          <cell r="T88">
            <v>700</v>
          </cell>
          <cell r="U88" t="str">
            <v>Background Indoor Air</v>
          </cell>
        </row>
        <row r="89">
          <cell r="A89" t="str">
            <v>NICKEL</v>
          </cell>
          <cell r="B89">
            <v>0.2</v>
          </cell>
          <cell r="C89">
            <v>4.8611111111111112E-3</v>
          </cell>
          <cell r="D89">
            <v>4.8611111111111112E-3</v>
          </cell>
          <cell r="E89" t="str">
            <v>Cancer Risk</v>
          </cell>
          <cell r="F89">
            <v>0</v>
          </cell>
          <cell r="G89">
            <v>4.8611111111111112E-3</v>
          </cell>
          <cell r="H89" t="str">
            <v>Cancer Risk</v>
          </cell>
          <cell r="I89">
            <v>0</v>
          </cell>
          <cell r="J89">
            <v>4.8611111111111112E-3</v>
          </cell>
          <cell r="K89" t="str">
            <v>Cancer Risk</v>
          </cell>
          <cell r="L89">
            <v>0</v>
          </cell>
          <cell r="M89">
            <v>0</v>
          </cell>
          <cell r="N89">
            <v>1000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>NA</v>
          </cell>
        </row>
        <row r="90">
          <cell r="A90" t="str">
            <v>PENTACHLOROPHENOL</v>
          </cell>
          <cell r="B90">
            <v>1.4E-2</v>
          </cell>
          <cell r="C90">
            <v>2.3333333333333331E-2</v>
          </cell>
          <cell r="D90">
            <v>1.4E-2</v>
          </cell>
          <cell r="E90" t="str">
            <v>Noncancer</v>
          </cell>
          <cell r="F90">
            <v>0</v>
          </cell>
          <cell r="G90">
            <v>1.4E-2</v>
          </cell>
          <cell r="H90" t="str">
            <v>Noncancer</v>
          </cell>
          <cell r="I90">
            <v>0</v>
          </cell>
          <cell r="J90">
            <v>1.4E-2</v>
          </cell>
          <cell r="K90" t="str">
            <v>Noncancer</v>
          </cell>
          <cell r="L90">
            <v>1.1437192933171994E-3</v>
          </cell>
          <cell r="M90">
            <v>1.8150927507302105E-7</v>
          </cell>
          <cell r="N90">
            <v>1000</v>
          </cell>
          <cell r="O90">
            <v>1</v>
          </cell>
          <cell r="P90">
            <v>67438.789483070548</v>
          </cell>
          <cell r="Q90">
            <v>14000</v>
          </cell>
          <cell r="R90" t="str">
            <v>Greater than Solubility</v>
          </cell>
          <cell r="S90">
            <v>0</v>
          </cell>
          <cell r="U90" t="str">
            <v>NA, &gt; Solubility</v>
          </cell>
        </row>
        <row r="91">
          <cell r="A91" t="str">
            <v>PERCHLORATE</v>
          </cell>
          <cell r="B91">
            <v>0.04</v>
          </cell>
          <cell r="C91">
            <v>0</v>
          </cell>
          <cell r="D91">
            <v>0.04</v>
          </cell>
          <cell r="E91" t="str">
            <v>Noncancer</v>
          </cell>
          <cell r="F91">
            <v>0</v>
          </cell>
          <cell r="G91">
            <v>0.04</v>
          </cell>
          <cell r="H91" t="str">
            <v>Noncancer</v>
          </cell>
          <cell r="I91">
            <v>0</v>
          </cell>
          <cell r="J91">
            <v>0.04</v>
          </cell>
          <cell r="K91" t="str">
            <v>Noncancer</v>
          </cell>
          <cell r="L91">
            <v>0</v>
          </cell>
          <cell r="M91">
            <v>0</v>
          </cell>
          <cell r="N91">
            <v>1000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 t="str">
            <v>NA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E92">
            <v>0</v>
          </cell>
          <cell r="F92">
            <v>0</v>
          </cell>
          <cell r="I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5000</v>
          </cell>
          <cell r="U92" t="str">
            <v>Professional Judgment</v>
          </cell>
        </row>
        <row r="93">
          <cell r="A93" t="str">
            <v>Aliphatics          C5 to C8</v>
          </cell>
          <cell r="B93">
            <v>40.000000000000007</v>
          </cell>
          <cell r="C93">
            <v>0</v>
          </cell>
          <cell r="D93">
            <v>40.000000000000007</v>
          </cell>
          <cell r="E93" t="str">
            <v>Noncancer</v>
          </cell>
          <cell r="F93">
            <v>0</v>
          </cell>
          <cell r="G93">
            <v>40.000000000000007</v>
          </cell>
          <cell r="H93" t="str">
            <v>Noncancer</v>
          </cell>
          <cell r="I93">
            <v>330</v>
          </cell>
          <cell r="J93">
            <v>330</v>
          </cell>
          <cell r="K93" t="str">
            <v>Background Indoor Air</v>
          </cell>
          <cell r="L93">
            <v>7.5569213879359649E-4</v>
          </cell>
          <cell r="M93">
            <v>27.888613737492147</v>
          </cell>
          <cell r="N93">
            <v>1000</v>
          </cell>
          <cell r="O93">
            <v>10</v>
          </cell>
          <cell r="P93">
            <v>156.58209815051046</v>
          </cell>
          <cell r="Q93">
            <v>156.58209815051046</v>
          </cell>
          <cell r="R93" t="str">
            <v>Background Indoor Air</v>
          </cell>
          <cell r="S93">
            <v>156.58209815051046</v>
          </cell>
          <cell r="T93">
            <v>3000</v>
          </cell>
          <cell r="U93" t="str">
            <v>Professional Judgment</v>
          </cell>
        </row>
        <row r="94">
          <cell r="A94" t="str">
            <v>C9 to C12</v>
          </cell>
          <cell r="B94">
            <v>40.000000000000007</v>
          </cell>
          <cell r="C94">
            <v>0</v>
          </cell>
          <cell r="D94">
            <v>40.000000000000007</v>
          </cell>
          <cell r="E94" t="str">
            <v>Noncancer</v>
          </cell>
          <cell r="F94">
            <v>0</v>
          </cell>
          <cell r="G94">
            <v>40.000000000000007</v>
          </cell>
          <cell r="H94" t="str">
            <v>Noncancer</v>
          </cell>
          <cell r="I94">
            <v>220</v>
          </cell>
          <cell r="J94">
            <v>220</v>
          </cell>
          <cell r="K94" t="str">
            <v>Background Indoor Air</v>
          </cell>
          <cell r="L94">
            <v>7.1948499214427705E-4</v>
          </cell>
          <cell r="M94">
            <v>33.569627646981289</v>
          </cell>
          <cell r="N94">
            <v>1000</v>
          </cell>
          <cell r="O94">
            <v>10</v>
          </cell>
          <cell r="P94">
            <v>91.086584471353078</v>
          </cell>
          <cell r="Q94">
            <v>70</v>
          </cell>
          <cell r="R94" t="str">
            <v>Greater than Solubility</v>
          </cell>
          <cell r="S94">
            <v>0</v>
          </cell>
          <cell r="T94">
            <v>5000</v>
          </cell>
          <cell r="U94" t="str">
            <v>Professional Judgment</v>
          </cell>
        </row>
        <row r="95">
          <cell r="A95" t="str">
            <v>C9 to C18</v>
          </cell>
          <cell r="B95">
            <v>40.000000000000007</v>
          </cell>
          <cell r="C95">
            <v>0</v>
          </cell>
          <cell r="D95">
            <v>40.000000000000007</v>
          </cell>
          <cell r="E95" t="str">
            <v>Noncancer</v>
          </cell>
          <cell r="F95">
            <v>0</v>
          </cell>
          <cell r="G95">
            <v>40.000000000000007</v>
          </cell>
          <cell r="H95" t="str">
            <v>Noncancer</v>
          </cell>
          <cell r="I95">
            <v>100</v>
          </cell>
          <cell r="J95">
            <v>100</v>
          </cell>
          <cell r="K95" t="str">
            <v>Background Indoor Air</v>
          </cell>
          <cell r="L95">
            <v>7.1948634682127458E-4</v>
          </cell>
          <cell r="M95">
            <v>35.635450886795525</v>
          </cell>
          <cell r="N95">
            <v>1000</v>
          </cell>
          <cell r="O95">
            <v>10</v>
          </cell>
          <cell r="P95">
            <v>39.002746001635735</v>
          </cell>
          <cell r="Q95">
            <v>10</v>
          </cell>
          <cell r="R95" t="str">
            <v>Greater than Solubility</v>
          </cell>
          <cell r="S95">
            <v>0</v>
          </cell>
          <cell r="T95">
            <v>5000</v>
          </cell>
          <cell r="U95" t="str">
            <v>Professional Judgment</v>
          </cell>
        </row>
        <row r="96">
          <cell r="A96" t="str">
            <v>C19 to C36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1000</v>
          </cell>
          <cell r="O96">
            <v>10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 t="str">
            <v>NA</v>
          </cell>
        </row>
        <row r="97">
          <cell r="A97" t="str">
            <v>Aromatics          C9 to C10</v>
          </cell>
          <cell r="B97">
            <v>10.000000000000002</v>
          </cell>
          <cell r="C97">
            <v>0</v>
          </cell>
          <cell r="D97">
            <v>10.000000000000002</v>
          </cell>
          <cell r="E97" t="str">
            <v>Noncancer</v>
          </cell>
          <cell r="F97">
            <v>0</v>
          </cell>
          <cell r="G97">
            <v>10.000000000000002</v>
          </cell>
          <cell r="H97" t="str">
            <v>Noncancer</v>
          </cell>
          <cell r="I97">
            <v>44</v>
          </cell>
          <cell r="J97">
            <v>44</v>
          </cell>
          <cell r="K97" t="str">
            <v>Background Indoor Air</v>
          </cell>
          <cell r="L97">
            <v>7.1955653371454955E-4</v>
          </cell>
          <cell r="M97">
            <v>0.17043041728467423</v>
          </cell>
          <cell r="N97">
            <v>1000</v>
          </cell>
          <cell r="O97">
            <v>10</v>
          </cell>
          <cell r="P97">
            <v>3587.9026272617321</v>
          </cell>
          <cell r="Q97">
            <v>3587.9026272617321</v>
          </cell>
          <cell r="R97" t="str">
            <v>Background Indoor Air</v>
          </cell>
          <cell r="S97">
            <v>3587.9026272617321</v>
          </cell>
          <cell r="T97">
            <v>4000</v>
          </cell>
          <cell r="U97" t="str">
            <v>Background Indoor Air</v>
          </cell>
        </row>
        <row r="98">
          <cell r="A98" t="str">
            <v>C11 to C22</v>
          </cell>
          <cell r="B98">
            <v>10.000000000000002</v>
          </cell>
          <cell r="C98">
            <v>0</v>
          </cell>
          <cell r="D98">
            <v>10.000000000000002</v>
          </cell>
          <cell r="E98" t="str">
            <v>Noncancer</v>
          </cell>
          <cell r="F98">
            <v>0</v>
          </cell>
          <cell r="G98">
            <v>10.000000000000002</v>
          </cell>
          <cell r="H98" t="str">
            <v>Noncancer</v>
          </cell>
          <cell r="I98">
            <v>50</v>
          </cell>
          <cell r="J98">
            <v>50</v>
          </cell>
          <cell r="K98" t="str">
            <v>Background Indoor Air</v>
          </cell>
          <cell r="L98">
            <v>6.7723075599586749E-4</v>
          </cell>
          <cell r="M98">
            <v>1.5493674298606746E-2</v>
          </cell>
          <cell r="N98">
            <v>1000</v>
          </cell>
          <cell r="O98">
            <v>10</v>
          </cell>
          <cell r="P98">
            <v>47651.755973142986</v>
          </cell>
          <cell r="Q98">
            <v>5800</v>
          </cell>
          <cell r="R98" t="str">
            <v>Greater than Solubility</v>
          </cell>
          <cell r="S98">
            <v>0</v>
          </cell>
          <cell r="T98">
            <v>50000</v>
          </cell>
          <cell r="U98" t="str">
            <v>Professional Judgment</v>
          </cell>
        </row>
        <row r="99">
          <cell r="A99" t="str">
            <v>PHENANTHRENE</v>
          </cell>
          <cell r="B99">
            <v>10.000000000000002</v>
          </cell>
          <cell r="C99">
            <v>0</v>
          </cell>
          <cell r="D99">
            <v>10.000000000000002</v>
          </cell>
          <cell r="E99" t="str">
            <v>Noncancer</v>
          </cell>
          <cell r="F99">
            <v>27.5</v>
          </cell>
          <cell r="G99">
            <v>10.000000000000002</v>
          </cell>
          <cell r="H99" t="str">
            <v>Noncancer</v>
          </cell>
          <cell r="I99">
            <v>0</v>
          </cell>
          <cell r="J99">
            <v>10.000000000000002</v>
          </cell>
          <cell r="K99" t="str">
            <v>Noncancer</v>
          </cell>
          <cell r="L99">
            <v>7.9191009194142696E-4</v>
          </cell>
          <cell r="M99">
            <v>3.5119016984176563E-4</v>
          </cell>
          <cell r="N99">
            <v>1000</v>
          </cell>
          <cell r="O99">
            <v>1</v>
          </cell>
          <cell r="P99">
            <v>35956.861012087502</v>
          </cell>
          <cell r="Q99">
            <v>1150</v>
          </cell>
          <cell r="R99" t="str">
            <v>Greater than Solubility</v>
          </cell>
          <cell r="S99">
            <v>0</v>
          </cell>
          <cell r="U99" t="str">
            <v>NA, &gt; Solubility</v>
          </cell>
        </row>
        <row r="100">
          <cell r="A100" t="str">
            <v>PHENOL</v>
          </cell>
          <cell r="B100">
            <v>52.000000000000007</v>
          </cell>
          <cell r="C100">
            <v>0</v>
          </cell>
          <cell r="D100">
            <v>52.000000000000007</v>
          </cell>
          <cell r="E100" t="str">
            <v>Noncancer</v>
          </cell>
          <cell r="F100">
            <v>78.400000000000006</v>
          </cell>
          <cell r="G100">
            <v>52.000000000000007</v>
          </cell>
          <cell r="H100" t="str">
            <v>Noncancer</v>
          </cell>
          <cell r="I100">
            <v>0</v>
          </cell>
          <cell r="J100">
            <v>52.000000000000007</v>
          </cell>
          <cell r="K100" t="str">
            <v>Noncancer</v>
          </cell>
          <cell r="L100">
            <v>1.1257527247352257E-3</v>
          </cell>
          <cell r="M100">
            <v>4.3497075402318726E-6</v>
          </cell>
          <cell r="N100">
            <v>1000</v>
          </cell>
          <cell r="O100">
            <v>1</v>
          </cell>
          <cell r="P100">
            <v>10619407.330139952</v>
          </cell>
          <cell r="Q100">
            <v>50000</v>
          </cell>
          <cell r="R100" t="str">
            <v>Ceiling Value</v>
          </cell>
          <cell r="S100">
            <v>50000</v>
          </cell>
          <cell r="T100">
            <v>50000</v>
          </cell>
          <cell r="U100" t="str">
            <v>Ceiling Value</v>
          </cell>
        </row>
        <row r="101">
          <cell r="A101" t="str">
            <v>POLYCHLORINATED BIPHENYLS (PCBs)</v>
          </cell>
          <cell r="B101">
            <v>4.000000000000001E-3</v>
          </cell>
          <cell r="C101">
            <v>2.3333333333333331E-2</v>
          </cell>
          <cell r="D101">
            <v>4.000000000000001E-3</v>
          </cell>
          <cell r="E101" t="str">
            <v>Noncancer</v>
          </cell>
          <cell r="F101">
            <v>0</v>
          </cell>
          <cell r="G101">
            <v>4.000000000000001E-3</v>
          </cell>
          <cell r="H101" t="str">
            <v>Noncancer</v>
          </cell>
          <cell r="I101">
            <v>0</v>
          </cell>
          <cell r="J101">
            <v>4.000000000000001E-3</v>
          </cell>
          <cell r="K101" t="str">
            <v>Noncancer</v>
          </cell>
          <cell r="L101">
            <v>3.7193443104038365E-4</v>
          </cell>
          <cell r="M101">
            <v>1.9853084311355143E-3</v>
          </cell>
          <cell r="N101">
            <v>1000</v>
          </cell>
          <cell r="O101">
            <v>1</v>
          </cell>
          <cell r="P101">
            <v>5.4170846268741153</v>
          </cell>
          <cell r="Q101">
            <v>5.4170846268741153</v>
          </cell>
          <cell r="R101" t="str">
            <v>Noncancer</v>
          </cell>
          <cell r="S101">
            <v>5.4170846268741153</v>
          </cell>
          <cell r="T101">
            <v>5</v>
          </cell>
          <cell r="U101" t="str">
            <v>Noncancer</v>
          </cell>
        </row>
        <row r="102">
          <cell r="A102" t="str">
            <v>PYRENE</v>
          </cell>
          <cell r="B102">
            <v>10.000000000000002</v>
          </cell>
          <cell r="C102">
            <v>0</v>
          </cell>
          <cell r="D102">
            <v>10.000000000000002</v>
          </cell>
          <cell r="E102" t="str">
            <v>Noncancer</v>
          </cell>
          <cell r="F102">
            <v>0</v>
          </cell>
          <cell r="G102">
            <v>10.000000000000002</v>
          </cell>
          <cell r="H102" t="str">
            <v>Noncancer</v>
          </cell>
          <cell r="I102">
            <v>0</v>
          </cell>
          <cell r="J102">
            <v>10.000000000000002</v>
          </cell>
          <cell r="K102" t="str">
            <v>Noncancer</v>
          </cell>
          <cell r="L102">
            <v>9.5444904732837506E-4</v>
          </cell>
          <cell r="M102">
            <v>8.0464729986161912E-5</v>
          </cell>
          <cell r="N102">
            <v>1000</v>
          </cell>
          <cell r="O102">
            <v>1</v>
          </cell>
          <cell r="P102">
            <v>130209.20668644873</v>
          </cell>
          <cell r="Q102">
            <v>135</v>
          </cell>
          <cell r="R102" t="str">
            <v>Greater than Solubility</v>
          </cell>
          <cell r="S102">
            <v>0</v>
          </cell>
          <cell r="U102" t="str">
            <v>NA, &gt; Solubility</v>
          </cell>
        </row>
        <row r="103">
          <cell r="A103" t="str">
            <v>RDX</v>
          </cell>
          <cell r="B103">
            <v>2.2000000000000002</v>
          </cell>
          <cell r="C103">
            <v>7.4242424242424235E-2</v>
          </cell>
          <cell r="D103">
            <v>7.4242424242424235E-2</v>
          </cell>
          <cell r="E103" t="str">
            <v>Cancer Risk</v>
          </cell>
          <cell r="F103">
            <v>0</v>
          </cell>
          <cell r="G103">
            <v>7.4242424242424235E-2</v>
          </cell>
          <cell r="H103" t="str">
            <v>Cancer Risk</v>
          </cell>
          <cell r="I103">
            <v>0</v>
          </cell>
          <cell r="J103">
            <v>7.4242424242424235E-2</v>
          </cell>
          <cell r="K103" t="str">
            <v>Cancer Risk</v>
          </cell>
          <cell r="L103">
            <v>1.1160668379447453E-3</v>
          </cell>
          <cell r="M103">
            <v>1.3600002995443699E-6</v>
          </cell>
          <cell r="N103">
            <v>1000</v>
          </cell>
          <cell r="O103">
            <v>1</v>
          </cell>
          <cell r="P103">
            <v>48912.846386705758</v>
          </cell>
          <cell r="Q103">
            <v>48912.846386705758</v>
          </cell>
          <cell r="R103" t="str">
            <v>Cancer Risk</v>
          </cell>
          <cell r="S103">
            <v>48912.846386705758</v>
          </cell>
          <cell r="T103">
            <v>50000</v>
          </cell>
          <cell r="U103" t="str">
            <v>Cancer Risk</v>
          </cell>
        </row>
        <row r="104">
          <cell r="A104" t="str">
            <v>SELENIUM</v>
          </cell>
          <cell r="B104">
            <v>0.60000000000000009</v>
          </cell>
          <cell r="C104">
            <v>0</v>
          </cell>
          <cell r="D104">
            <v>0.60000000000000009</v>
          </cell>
          <cell r="E104" t="str">
            <v>Noncancer</v>
          </cell>
          <cell r="F104">
            <v>0</v>
          </cell>
          <cell r="G104">
            <v>0.60000000000000009</v>
          </cell>
          <cell r="H104" t="str">
            <v>Noncancer</v>
          </cell>
          <cell r="I104">
            <v>0</v>
          </cell>
          <cell r="J104">
            <v>0.60000000000000009</v>
          </cell>
          <cell r="K104" t="str">
            <v>Noncancer</v>
          </cell>
          <cell r="L104">
            <v>0</v>
          </cell>
          <cell r="M104">
            <v>0</v>
          </cell>
          <cell r="N104">
            <v>1000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>NA</v>
          </cell>
        </row>
        <row r="105">
          <cell r="A105" t="str">
            <v>SILVER</v>
          </cell>
          <cell r="B105">
            <v>2.8000000000000001E-2</v>
          </cell>
          <cell r="C105">
            <v>0</v>
          </cell>
          <cell r="D105">
            <v>2.8000000000000001E-2</v>
          </cell>
          <cell r="E105" t="str">
            <v>Noncancer</v>
          </cell>
          <cell r="F105">
            <v>0</v>
          </cell>
          <cell r="G105">
            <v>2.8000000000000001E-2</v>
          </cell>
          <cell r="H105" t="str">
            <v>Noncancer</v>
          </cell>
          <cell r="I105">
            <v>0</v>
          </cell>
          <cell r="J105">
            <v>2.8000000000000001E-2</v>
          </cell>
          <cell r="K105" t="str">
            <v>Noncancer</v>
          </cell>
          <cell r="L105">
            <v>0</v>
          </cell>
          <cell r="M105">
            <v>0</v>
          </cell>
          <cell r="N105">
            <v>1000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>NA</v>
          </cell>
        </row>
        <row r="106">
          <cell r="A106" t="str">
            <v>STYRENE</v>
          </cell>
          <cell r="B106">
            <v>200</v>
          </cell>
          <cell r="C106">
            <v>4.0935672514619874</v>
          </cell>
          <cell r="D106">
            <v>4.0935672514619874</v>
          </cell>
          <cell r="E106" t="str">
            <v>Cancer Risk</v>
          </cell>
          <cell r="F106">
            <v>680</v>
          </cell>
          <cell r="G106">
            <v>4.0935672514619874</v>
          </cell>
          <cell r="H106" t="str">
            <v>Cancer Risk</v>
          </cell>
          <cell r="I106">
            <v>1.4</v>
          </cell>
          <cell r="J106">
            <v>4.0935672514619874</v>
          </cell>
          <cell r="K106" t="str">
            <v>Cancer Risk</v>
          </cell>
          <cell r="L106">
            <v>7.2545166327125411E-4</v>
          </cell>
          <cell r="M106">
            <v>4.6493629585676606E-2</v>
          </cell>
          <cell r="N106">
            <v>1000</v>
          </cell>
          <cell r="O106">
            <v>1</v>
          </cell>
          <cell r="P106">
            <v>121.36682689963305</v>
          </cell>
          <cell r="Q106">
            <v>121.36682689963305</v>
          </cell>
          <cell r="R106" t="str">
            <v>Cancer Risk</v>
          </cell>
          <cell r="S106">
            <v>121.36682689963305</v>
          </cell>
          <cell r="T106">
            <v>100</v>
          </cell>
          <cell r="U106" t="str">
            <v>Cancer Risk</v>
          </cell>
        </row>
        <row r="107">
          <cell r="A107" t="str">
            <v>TCDD, 2,3,7,8-  (equivalents)</v>
          </cell>
          <cell r="B107">
            <v>0</v>
          </cell>
          <cell r="C107">
            <v>7.070707070707072E-8</v>
          </cell>
          <cell r="D107">
            <v>7.070707070707072E-8</v>
          </cell>
          <cell r="E107" t="str">
            <v>Cancer Risk</v>
          </cell>
          <cell r="F107">
            <v>0</v>
          </cell>
          <cell r="G107">
            <v>7.070707070707072E-8</v>
          </cell>
          <cell r="H107" t="str">
            <v>Cancer Risk</v>
          </cell>
          <cell r="I107">
            <v>0</v>
          </cell>
          <cell r="J107">
            <v>7.070707070707072E-8</v>
          </cell>
          <cell r="K107" t="str">
            <v>Cancer Risk</v>
          </cell>
          <cell r="L107">
            <v>9.4435563204730731E-4</v>
          </cell>
          <cell r="M107">
            <v>1.4637950696048285E-4</v>
          </cell>
          <cell r="N107">
            <v>1000</v>
          </cell>
          <cell r="O107">
            <v>1</v>
          </cell>
          <cell r="P107">
            <v>5.1150159304865601E-4</v>
          </cell>
          <cell r="Q107">
            <v>5.1150159304865601E-4</v>
          </cell>
          <cell r="R107" t="str">
            <v>Cancer Risk</v>
          </cell>
          <cell r="S107">
            <v>5.1150159304865601E-4</v>
          </cell>
          <cell r="T107">
            <v>5.0000000000000001E-4</v>
          </cell>
          <cell r="U107" t="str">
            <v>Cancer Risk</v>
          </cell>
        </row>
        <row r="108">
          <cell r="A108" t="str">
            <v>TETRACHLOROETHANE, 1,1,1,2-</v>
          </cell>
          <cell r="B108">
            <v>22.000000000000004</v>
          </cell>
          <cell r="C108">
            <v>0.31531531531531531</v>
          </cell>
          <cell r="D108">
            <v>0.31531531531531531</v>
          </cell>
          <cell r="E108" t="str">
            <v>Cancer Risk</v>
          </cell>
          <cell r="F108">
            <v>0</v>
          </cell>
          <cell r="G108">
            <v>0.31531531531531531</v>
          </cell>
          <cell r="H108" t="str">
            <v>Cancer Risk</v>
          </cell>
          <cell r="I108">
            <v>0</v>
          </cell>
          <cell r="J108">
            <v>0.31531531531531531</v>
          </cell>
          <cell r="K108" t="str">
            <v>Cancer Risk</v>
          </cell>
          <cell r="L108">
            <v>7.259664805209738E-4</v>
          </cell>
          <cell r="M108">
            <v>3.6691413757919213E-2</v>
          </cell>
          <cell r="N108">
            <v>1000</v>
          </cell>
          <cell r="O108">
            <v>1</v>
          </cell>
          <cell r="P108">
            <v>11.837610631581112</v>
          </cell>
          <cell r="Q108">
            <v>11.837610631581112</v>
          </cell>
          <cell r="R108" t="str">
            <v>Cancer Risk</v>
          </cell>
          <cell r="S108">
            <v>11.837610631581112</v>
          </cell>
          <cell r="T108">
            <v>10</v>
          </cell>
          <cell r="U108" t="str">
            <v>Cancer Risk</v>
          </cell>
        </row>
        <row r="109">
          <cell r="A109" t="str">
            <v>TETRACHLOROETHANE, 1,1,2,2-</v>
          </cell>
          <cell r="B109">
            <v>18.600000000000001</v>
          </cell>
          <cell r="C109">
            <v>4.0229885057471264E-2</v>
          </cell>
          <cell r="D109">
            <v>4.0229885057471264E-2</v>
          </cell>
          <cell r="E109" t="str">
            <v>Cancer Risk</v>
          </cell>
          <cell r="F109">
            <v>5235</v>
          </cell>
          <cell r="G109">
            <v>4.0229885057471264E-2</v>
          </cell>
          <cell r="H109" t="str">
            <v>Cancer Risk</v>
          </cell>
          <cell r="I109">
            <v>0</v>
          </cell>
          <cell r="J109">
            <v>4.0229885057471264E-2</v>
          </cell>
          <cell r="K109" t="str">
            <v>Cancer Risk</v>
          </cell>
          <cell r="L109">
            <v>7.3827463452142924E-4</v>
          </cell>
          <cell r="M109">
            <v>6.1552799999274573E-3</v>
          </cell>
          <cell r="N109">
            <v>1000</v>
          </cell>
          <cell r="O109">
            <v>1</v>
          </cell>
          <cell r="P109">
            <v>8.8528484754913688</v>
          </cell>
          <cell r="Q109">
            <v>8.8528484754913688</v>
          </cell>
          <cell r="R109" t="str">
            <v>Cancer Risk</v>
          </cell>
          <cell r="S109">
            <v>8.8528484754913688</v>
          </cell>
          <cell r="T109">
            <v>9</v>
          </cell>
          <cell r="U109" t="str">
            <v>Cancer Risk</v>
          </cell>
        </row>
        <row r="110">
          <cell r="A110" t="str">
            <v>TETRACHLOROETHYLENE</v>
          </cell>
        </row>
        <row r="111">
          <cell r="A111" t="str">
            <v>THALLIUM</v>
          </cell>
          <cell r="B111">
            <v>2.8000000000000004E-3</v>
          </cell>
          <cell r="C111">
            <v>0</v>
          </cell>
          <cell r="D111">
            <v>2.8000000000000004E-3</v>
          </cell>
          <cell r="E111" t="str">
            <v>Noncancer</v>
          </cell>
          <cell r="F111">
            <v>0</v>
          </cell>
          <cell r="G111">
            <v>2.8000000000000004E-3</v>
          </cell>
          <cell r="H111" t="str">
            <v>Noncancer</v>
          </cell>
          <cell r="I111">
            <v>0</v>
          </cell>
          <cell r="J111">
            <v>2.8000000000000004E-3</v>
          </cell>
          <cell r="K111" t="str">
            <v>Noncancer</v>
          </cell>
          <cell r="L111">
            <v>0</v>
          </cell>
          <cell r="M111">
            <v>0</v>
          </cell>
          <cell r="N111">
            <v>1000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>NA</v>
          </cell>
        </row>
        <row r="112">
          <cell r="A112" t="str">
            <v>TOLUENE</v>
          </cell>
          <cell r="B112">
            <v>1000</v>
          </cell>
          <cell r="C112">
            <v>0</v>
          </cell>
          <cell r="D112">
            <v>1000</v>
          </cell>
          <cell r="E112" t="str">
            <v>Noncancer</v>
          </cell>
          <cell r="F112">
            <v>15000</v>
          </cell>
          <cell r="G112">
            <v>1000</v>
          </cell>
          <cell r="H112" t="str">
            <v>Noncancer</v>
          </cell>
          <cell r="I112">
            <v>54</v>
          </cell>
          <cell r="J112">
            <v>1000</v>
          </cell>
          <cell r="K112" t="str">
            <v>Noncancer</v>
          </cell>
          <cell r="L112">
            <v>7.7836678356713919E-4</v>
          </cell>
          <cell r="M112">
            <v>0.12604902455886741</v>
          </cell>
          <cell r="N112">
            <v>1000</v>
          </cell>
          <cell r="O112">
            <v>10</v>
          </cell>
          <cell r="P112">
            <v>101923.94303479716</v>
          </cell>
          <cell r="Q112">
            <v>50000</v>
          </cell>
          <cell r="R112" t="str">
            <v>Ceiling Value</v>
          </cell>
          <cell r="S112">
            <v>50000</v>
          </cell>
          <cell r="T112">
            <v>50000</v>
          </cell>
          <cell r="U112" t="str">
            <v>Ceiling Value</v>
          </cell>
        </row>
        <row r="113">
          <cell r="A113" t="str">
            <v>TRICHLOROBENZENE, 1,2,4-</v>
          </cell>
          <cell r="B113">
            <v>0.4</v>
          </cell>
          <cell r="C113">
            <v>0</v>
          </cell>
          <cell r="D113">
            <v>0.4</v>
          </cell>
          <cell r="E113" t="str">
            <v>Noncancer</v>
          </cell>
          <cell r="F113">
            <v>11000</v>
          </cell>
          <cell r="G113">
            <v>0.4</v>
          </cell>
          <cell r="H113" t="str">
            <v>Noncancer</v>
          </cell>
          <cell r="I113">
            <v>3.4</v>
          </cell>
          <cell r="J113">
            <v>3.4</v>
          </cell>
          <cell r="K113" t="str">
            <v>Background Indoor Air</v>
          </cell>
          <cell r="L113">
            <v>7.5251749035745198E-4</v>
          </cell>
          <cell r="M113">
            <v>2.5968684140534413E-2</v>
          </cell>
          <cell r="N113">
            <v>1000</v>
          </cell>
          <cell r="O113">
            <v>1</v>
          </cell>
          <cell r="P113">
            <v>173.98522716951877</v>
          </cell>
          <cell r="Q113">
            <v>173.98522716951877</v>
          </cell>
          <cell r="R113" t="str">
            <v>Background Indoor Air</v>
          </cell>
          <cell r="S113">
            <v>173.98522716951877</v>
          </cell>
          <cell r="T113">
            <v>200</v>
          </cell>
          <cell r="U113" t="str">
            <v>Background Indoor Air</v>
          </cell>
        </row>
        <row r="114">
          <cell r="A114" t="str">
            <v>TRICHLOROETHANE, 1,1,1-</v>
          </cell>
          <cell r="B114">
            <v>1000</v>
          </cell>
          <cell r="C114">
            <v>0</v>
          </cell>
          <cell r="D114">
            <v>1000</v>
          </cell>
          <cell r="E114" t="str">
            <v>Noncancer</v>
          </cell>
          <cell r="F114">
            <v>32563.5</v>
          </cell>
          <cell r="G114">
            <v>1000</v>
          </cell>
          <cell r="H114" t="str">
            <v>Noncancer</v>
          </cell>
          <cell r="I114">
            <v>3</v>
          </cell>
          <cell r="J114">
            <v>1000</v>
          </cell>
          <cell r="K114" t="str">
            <v>Noncancer</v>
          </cell>
          <cell r="L114">
            <v>7.4918428389551166E-4</v>
          </cell>
          <cell r="M114">
            <v>0.36576416128970946</v>
          </cell>
          <cell r="N114">
            <v>1000</v>
          </cell>
          <cell r="O114">
            <v>1</v>
          </cell>
          <cell r="P114">
            <v>3649.3052505059791</v>
          </cell>
          <cell r="Q114">
            <v>3649.3052505059791</v>
          </cell>
          <cell r="R114" t="str">
            <v>Noncancer</v>
          </cell>
          <cell r="S114">
            <v>3649.3052505059791</v>
          </cell>
          <cell r="T114">
            <v>4000</v>
          </cell>
          <cell r="U114" t="str">
            <v>Noncancer</v>
          </cell>
        </row>
        <row r="115">
          <cell r="A115" t="str">
            <v>TRICHLOROETHANE, 1,1,2-</v>
          </cell>
          <cell r="B115">
            <v>14.8</v>
          </cell>
          <cell r="C115">
            <v>0.14583333333333334</v>
          </cell>
          <cell r="D115">
            <v>0.14583333333333334</v>
          </cell>
          <cell r="E115" t="str">
            <v>Cancer Risk</v>
          </cell>
          <cell r="F115">
            <v>0</v>
          </cell>
          <cell r="G115">
            <v>0.14583333333333334</v>
          </cell>
          <cell r="H115" t="str">
            <v>Cancer Risk</v>
          </cell>
          <cell r="I115">
            <v>9.98</v>
          </cell>
          <cell r="J115">
            <v>9.98</v>
          </cell>
          <cell r="K115" t="str">
            <v>Background Indoor Air</v>
          </cell>
          <cell r="L115">
            <v>7.5507235507023924E-4</v>
          </cell>
          <cell r="M115">
            <v>1.5069151923803066E-2</v>
          </cell>
          <cell r="N115">
            <v>1000</v>
          </cell>
          <cell r="O115">
            <v>1</v>
          </cell>
          <cell r="P115">
            <v>877.10817713695769</v>
          </cell>
          <cell r="Q115">
            <v>877.10817713695769</v>
          </cell>
          <cell r="R115" t="str">
            <v>Background Indoor Air</v>
          </cell>
          <cell r="S115">
            <v>877.10817713695769</v>
          </cell>
          <cell r="T115">
            <v>900</v>
          </cell>
          <cell r="U115" t="str">
            <v>Background Indoor Air</v>
          </cell>
        </row>
        <row r="116">
          <cell r="A116" t="str">
            <v>TRICHLOROETHYLENE</v>
          </cell>
          <cell r="B116">
            <v>0.4</v>
          </cell>
          <cell r="C116">
            <v>0.46666666666666667</v>
          </cell>
          <cell r="D116">
            <v>0.4</v>
          </cell>
          <cell r="E116" t="str">
            <v>Noncancer</v>
          </cell>
          <cell r="F116">
            <v>680000</v>
          </cell>
          <cell r="G116">
            <v>0.4</v>
          </cell>
          <cell r="H116" t="str">
            <v>Noncancer</v>
          </cell>
          <cell r="I116">
            <v>0.8</v>
          </cell>
          <cell r="J116">
            <v>0.8</v>
          </cell>
          <cell r="K116" t="str">
            <v>Background Indoor Air</v>
          </cell>
          <cell r="L116">
            <v>7.5282186827969162E-4</v>
          </cell>
          <cell r="M116">
            <v>0.19725099504024918</v>
          </cell>
          <cell r="N116">
            <v>1000</v>
          </cell>
          <cell r="O116">
            <v>1</v>
          </cell>
          <cell r="P116">
            <v>5.387391765339391</v>
          </cell>
          <cell r="Q116">
            <v>5.387391765339391</v>
          </cell>
          <cell r="R116" t="str">
            <v>Background Indoor Air</v>
          </cell>
          <cell r="S116">
            <v>5.387391765339391</v>
          </cell>
          <cell r="T116">
            <v>5</v>
          </cell>
          <cell r="U116" t="str">
            <v>Background Indoor Air</v>
          </cell>
        </row>
        <row r="117">
          <cell r="A117" t="str">
            <v>TRICHLOROPHENOL, 2,4,5-</v>
          </cell>
          <cell r="B117">
            <v>69.999999999999986</v>
          </cell>
          <cell r="C117">
            <v>0</v>
          </cell>
          <cell r="D117">
            <v>69.999999999999986</v>
          </cell>
          <cell r="E117" t="str">
            <v>Noncancer</v>
          </cell>
          <cell r="F117">
            <v>0</v>
          </cell>
          <cell r="G117">
            <v>69.999999999999986</v>
          </cell>
          <cell r="H117" t="str">
            <v>Noncancer</v>
          </cell>
          <cell r="I117">
            <v>0</v>
          </cell>
          <cell r="J117">
            <v>69.999999999999986</v>
          </cell>
          <cell r="K117" t="str">
            <v>Noncancer</v>
          </cell>
          <cell r="L117">
            <v>1.0477893007788189E-3</v>
          </cell>
          <cell r="M117">
            <v>1.4895897784716475E-5</v>
          </cell>
          <cell r="N117">
            <v>1000</v>
          </cell>
          <cell r="O117">
            <v>1</v>
          </cell>
          <cell r="P117">
            <v>4484947.8448888417</v>
          </cell>
          <cell r="Q117">
            <v>50000</v>
          </cell>
          <cell r="R117" t="str">
            <v>Ceiling Value</v>
          </cell>
          <cell r="S117">
            <v>50000</v>
          </cell>
          <cell r="T117">
            <v>50000</v>
          </cell>
          <cell r="U117" t="str">
            <v>Ceiling Value</v>
          </cell>
        </row>
        <row r="118">
          <cell r="A118" t="str">
            <v>TRICHLOROPHENOL 2,4,6-</v>
          </cell>
          <cell r="B118">
            <v>0.8</v>
          </cell>
          <cell r="C118">
            <v>0.75268817204301075</v>
          </cell>
          <cell r="D118">
            <v>0.75268817204301075</v>
          </cell>
          <cell r="E118" t="str">
            <v>Cancer Risk</v>
          </cell>
          <cell r="F118">
            <v>0.15</v>
          </cell>
          <cell r="G118">
            <v>0.15</v>
          </cell>
          <cell r="H118" t="str">
            <v>50% Odor Threshold</v>
          </cell>
          <cell r="I118">
            <v>0</v>
          </cell>
          <cell r="J118">
            <v>0.15</v>
          </cell>
          <cell r="K118" t="str">
            <v>50% Odor Threshold</v>
          </cell>
          <cell r="L118">
            <v>1.0295028301611046E-3</v>
          </cell>
          <cell r="M118">
            <v>2.7043368489696383E-5</v>
          </cell>
          <cell r="N118">
            <v>1000</v>
          </cell>
          <cell r="O118">
            <v>1</v>
          </cell>
          <cell r="P118">
            <v>5387.6940848518425</v>
          </cell>
          <cell r="Q118">
            <v>5387.6940848518425</v>
          </cell>
          <cell r="R118" t="str">
            <v>50% Odor Threshold</v>
          </cell>
          <cell r="S118">
            <v>5387.6940848518425</v>
          </cell>
          <cell r="T118">
            <v>5000</v>
          </cell>
          <cell r="U118" t="str">
            <v>50% Odor Threshold</v>
          </cell>
        </row>
        <row r="119">
          <cell r="A119" t="str">
            <v>VANADIUM</v>
          </cell>
          <cell r="B119">
            <v>0.2</v>
          </cell>
          <cell r="C119">
            <v>0</v>
          </cell>
          <cell r="D119">
            <v>0.2</v>
          </cell>
          <cell r="E119" t="str">
            <v>Noncancer</v>
          </cell>
          <cell r="F119">
            <v>0</v>
          </cell>
          <cell r="G119">
            <v>0.2</v>
          </cell>
          <cell r="H119" t="str">
            <v>Noncancer</v>
          </cell>
          <cell r="I119">
            <v>0</v>
          </cell>
          <cell r="J119">
            <v>0.2</v>
          </cell>
          <cell r="K119" t="str">
            <v>Noncancer</v>
          </cell>
          <cell r="L119">
            <v>0</v>
          </cell>
          <cell r="M119">
            <v>0</v>
          </cell>
          <cell r="N119">
            <v>1000</v>
          </cell>
          <cell r="O119">
            <v>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NA</v>
          </cell>
        </row>
        <row r="120">
          <cell r="A120" t="str">
            <v>VINYL CHLORIDE</v>
          </cell>
          <cell r="B120">
            <v>20.000000000000004</v>
          </cell>
          <cell r="C120">
            <v>0.26515151515151514</v>
          </cell>
          <cell r="D120">
            <v>0.26515151515151514</v>
          </cell>
          <cell r="E120" t="str">
            <v>Cancer Risk</v>
          </cell>
          <cell r="F120">
            <v>385622</v>
          </cell>
          <cell r="G120">
            <v>0.26515151515151514</v>
          </cell>
          <cell r="H120" t="str">
            <v>Cancer Risk</v>
          </cell>
          <cell r="I120">
            <v>0</v>
          </cell>
          <cell r="J120">
            <v>0.26515151515151514</v>
          </cell>
          <cell r="K120" t="str">
            <v>Cancer Risk</v>
          </cell>
          <cell r="L120">
            <v>8.2717400736670682E-4</v>
          </cell>
          <cell r="M120">
            <v>0.76516009926902662</v>
          </cell>
          <cell r="N120">
            <v>1000</v>
          </cell>
          <cell r="O120">
            <v>1</v>
          </cell>
          <cell r="P120">
            <v>0.41893333531236115</v>
          </cell>
          <cell r="Q120">
            <v>0.41893333531236115</v>
          </cell>
          <cell r="R120" t="str">
            <v>Cancer Risk</v>
          </cell>
          <cell r="S120">
            <v>1.5</v>
          </cell>
          <cell r="T120">
            <v>2</v>
          </cell>
          <cell r="U120" t="str">
            <v>Water PQL</v>
          </cell>
        </row>
        <row r="121">
          <cell r="A121" t="str">
            <v>XYLENES (Mixed Isomers)</v>
          </cell>
          <cell r="B121">
            <v>20.000000000000004</v>
          </cell>
          <cell r="C121">
            <v>0</v>
          </cell>
          <cell r="D121">
            <v>20.000000000000004</v>
          </cell>
          <cell r="E121" t="str">
            <v>Noncancer</v>
          </cell>
          <cell r="F121">
            <v>220.5</v>
          </cell>
          <cell r="G121">
            <v>20.000000000000004</v>
          </cell>
          <cell r="H121" t="str">
            <v>Noncancer</v>
          </cell>
          <cell r="I121">
            <v>28</v>
          </cell>
          <cell r="J121">
            <v>28</v>
          </cell>
          <cell r="K121" t="str">
            <v>Background Indoor Air</v>
          </cell>
          <cell r="L121">
            <v>7.4591458604617673E-4</v>
          </cell>
          <cell r="M121">
            <v>0.1141311184529019</v>
          </cell>
          <cell r="N121">
            <v>1000</v>
          </cell>
          <cell r="O121">
            <v>10</v>
          </cell>
          <cell r="P121">
            <v>3289.007459065404</v>
          </cell>
          <cell r="Q121">
            <v>3289.007459065404</v>
          </cell>
          <cell r="R121" t="str">
            <v>Background Indoor Air</v>
          </cell>
          <cell r="S121">
            <v>3289.007459065404</v>
          </cell>
          <cell r="T121">
            <v>3000</v>
          </cell>
          <cell r="U121" t="str">
            <v>Background Indoor Air</v>
          </cell>
        </row>
        <row r="122">
          <cell r="A122" t="str">
            <v>ZINC</v>
          </cell>
          <cell r="B122">
            <v>0.28000000000000003</v>
          </cell>
          <cell r="C122">
            <v>0</v>
          </cell>
          <cell r="D122">
            <v>0.28000000000000003</v>
          </cell>
          <cell r="E122" t="str">
            <v>Noncancer</v>
          </cell>
          <cell r="F122">
            <v>0</v>
          </cell>
          <cell r="G122">
            <v>0.28000000000000003</v>
          </cell>
          <cell r="H122" t="str">
            <v>Noncancer</v>
          </cell>
          <cell r="I122">
            <v>0</v>
          </cell>
          <cell r="J122">
            <v>0.28000000000000003</v>
          </cell>
          <cell r="K122" t="str">
            <v>Noncancer</v>
          </cell>
          <cell r="L122">
            <v>0</v>
          </cell>
          <cell r="M122">
            <v>0</v>
          </cell>
          <cell r="N122">
            <v>1000</v>
          </cell>
          <cell r="O122">
            <v>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>NA</v>
          </cell>
        </row>
      </sheetData>
      <sheetData sheetId="7">
        <row r="1">
          <cell r="A1" t="str">
            <v>Inhalation Exposure Assumptions</v>
          </cell>
        </row>
        <row r="3">
          <cell r="A3" t="str">
            <v>This table presents exposure factors for the evaluation of the inhalation of material volatilized into a residence, both for noncancer and cancer health endpoints.</v>
          </cell>
        </row>
        <row r="4">
          <cell r="A4" t="str">
            <v>These factors are receptor-specific and apply regardless of contaminant of concern.  These values are then used in combination with</v>
          </cell>
        </row>
        <row r="5">
          <cell r="A5" t="str">
            <v>chemical-specific factors to calculate the GW-2 standards.</v>
          </cell>
        </row>
        <row r="9">
          <cell r="A9" t="str">
            <v>Inhalation Exposure Assumptions</v>
          </cell>
        </row>
        <row r="10">
          <cell r="G10" t="str">
            <v>Average Daily</v>
          </cell>
        </row>
        <row r="11">
          <cell r="B11" t="str">
            <v>Exposure</v>
          </cell>
          <cell r="C11" t="str">
            <v>Exposure</v>
          </cell>
          <cell r="D11" t="str">
            <v>Averaging</v>
          </cell>
          <cell r="E11" t="str">
            <v>Conversion</v>
          </cell>
          <cell r="F11" t="str">
            <v>Conversion</v>
          </cell>
          <cell r="G11" t="str">
            <v>Indoor Air</v>
          </cell>
        </row>
        <row r="12">
          <cell r="B12" t="str">
            <v>Frequency</v>
          </cell>
          <cell r="C12" t="str">
            <v>Period</v>
          </cell>
          <cell r="D12" t="str">
            <v>Period</v>
          </cell>
          <cell r="E12" t="str">
            <v>Constant</v>
          </cell>
          <cell r="F12" t="str">
            <v>Constant</v>
          </cell>
          <cell r="G12" t="str">
            <v>Inhalation Factor</v>
          </cell>
        </row>
        <row r="13">
          <cell r="B13" t="str">
            <v>EF</v>
          </cell>
          <cell r="C13" t="str">
            <v>EP</v>
          </cell>
          <cell r="D13" t="str">
            <v>AP</v>
          </cell>
          <cell r="E13" t="str">
            <v>C1</v>
          </cell>
          <cell r="F13" t="str">
            <v>C2</v>
          </cell>
          <cell r="G13" t="str">
            <v>IFia</v>
          </cell>
        </row>
        <row r="14">
          <cell r="B14" t="str">
            <v>days/year</v>
          </cell>
          <cell r="C14" t="str">
            <v>years</v>
          </cell>
          <cell r="D14" t="str">
            <v>years</v>
          </cell>
          <cell r="E14" t="str">
            <v>µg/mg</v>
          </cell>
          <cell r="F14" t="str">
            <v>days/year</v>
          </cell>
          <cell r="G14" t="str">
            <v>(unitless)</v>
          </cell>
        </row>
        <row r="15">
          <cell r="A15" t="str">
            <v>Noncancer Risk</v>
          </cell>
        </row>
        <row r="17">
          <cell r="A17" t="str">
            <v>Receptor:</v>
          </cell>
        </row>
        <row r="18">
          <cell r="A18" t="str">
            <v>Child, 1-8</v>
          </cell>
          <cell r="B18">
            <v>365</v>
          </cell>
          <cell r="C18">
            <v>7</v>
          </cell>
          <cell r="D18">
            <v>7</v>
          </cell>
          <cell r="E18">
            <v>1000</v>
          </cell>
          <cell r="F18">
            <v>365</v>
          </cell>
          <cell r="G18">
            <v>1</v>
          </cell>
        </row>
        <row r="20">
          <cell r="A20" t="str">
            <v>Cancer Risk</v>
          </cell>
        </row>
        <row r="22">
          <cell r="A22" t="str">
            <v>Receptor:</v>
          </cell>
        </row>
        <row r="23">
          <cell r="A23" t="str">
            <v>Child, 1-8</v>
          </cell>
          <cell r="B23">
            <v>365</v>
          </cell>
          <cell r="C23">
            <v>7</v>
          </cell>
        </row>
        <row r="24">
          <cell r="A24" t="str">
            <v>Older Child, 8-15</v>
          </cell>
          <cell r="B24">
            <v>365</v>
          </cell>
          <cell r="C24">
            <v>7</v>
          </cell>
        </row>
        <row r="25">
          <cell r="A25" t="str">
            <v>Adult, 15-31</v>
          </cell>
          <cell r="B25">
            <v>365</v>
          </cell>
          <cell r="C25">
            <v>16</v>
          </cell>
        </row>
        <row r="26">
          <cell r="A26" t="str">
            <v>Receptor Total:</v>
          </cell>
          <cell r="B26">
            <v>365</v>
          </cell>
          <cell r="C26">
            <v>30</v>
          </cell>
          <cell r="D26">
            <v>70</v>
          </cell>
          <cell r="F26">
            <v>365</v>
          </cell>
          <cell r="G26">
            <v>2.3333333333333335</v>
          </cell>
        </row>
      </sheetData>
      <sheetData sheetId="8">
        <row r="1">
          <cell r="A1" t="str">
            <v>Indoor Air Background Value</v>
          </cell>
        </row>
        <row r="2">
          <cell r="A2" t="str">
            <v>OIL OR HAZARDOUS MATERIAL</v>
          </cell>
          <cell r="B2" t="str">
            <v>Lowest Risk/Odor</v>
          </cell>
          <cell r="C2" t="str">
            <v>50% TIAC</v>
          </cell>
          <cell r="D2" t="str">
            <v>75% TIAC</v>
          </cell>
          <cell r="E2" t="str">
            <v>90% TIAC</v>
          </cell>
          <cell r="F2" t="str">
            <v>EPA 1988 Indoor Air</v>
          </cell>
          <cell r="G2" t="str">
            <v xml:space="preserve">Indoor Air Background </v>
          </cell>
        </row>
        <row r="3">
          <cell r="A3" t="str">
            <v>ACENAPHTHENE</v>
          </cell>
          <cell r="B3">
            <v>10.000000000000002</v>
          </cell>
          <cell r="G3">
            <v>0</v>
          </cell>
        </row>
        <row r="4">
          <cell r="A4" t="str">
            <v>ACENAPHTHYLENE</v>
          </cell>
          <cell r="B4">
            <v>10.000000000000002</v>
          </cell>
          <cell r="G4">
            <v>0</v>
          </cell>
        </row>
        <row r="5">
          <cell r="A5" t="str">
            <v>ACETONE</v>
          </cell>
          <cell r="B5">
            <v>160.00000000000003</v>
          </cell>
          <cell r="C5">
            <v>26</v>
          </cell>
          <cell r="D5">
            <v>52</v>
          </cell>
          <cell r="E5">
            <v>91</v>
          </cell>
          <cell r="F5">
            <v>27.04</v>
          </cell>
          <cell r="G5">
            <v>91</v>
          </cell>
        </row>
        <row r="6">
          <cell r="A6" t="str">
            <v>ALDRIN</v>
          </cell>
          <cell r="B6">
            <v>4.7619047619047624E-4</v>
          </cell>
          <cell r="G6">
            <v>0</v>
          </cell>
        </row>
        <row r="7">
          <cell r="A7" t="str">
            <v>ANTHRACENE</v>
          </cell>
          <cell r="B7">
            <v>10.000000000000002</v>
          </cell>
          <cell r="G7">
            <v>0</v>
          </cell>
        </row>
        <row r="8">
          <cell r="A8" t="str">
            <v>ANTIMONY</v>
          </cell>
          <cell r="B8">
            <v>2</v>
          </cell>
          <cell r="G8">
            <v>0</v>
          </cell>
        </row>
        <row r="9">
          <cell r="A9" t="str">
            <v>ARSENIC</v>
          </cell>
          <cell r="B9">
            <v>7.7777777777777784E-4</v>
          </cell>
          <cell r="G9">
            <v>0</v>
          </cell>
        </row>
        <row r="10">
          <cell r="A10" t="str">
            <v>BARIUM</v>
          </cell>
          <cell r="B10">
            <v>0.1</v>
          </cell>
          <cell r="G10">
            <v>0</v>
          </cell>
        </row>
        <row r="11">
          <cell r="A11" t="str">
            <v>BENZENE</v>
          </cell>
          <cell r="B11">
            <v>0.29914529914529914</v>
          </cell>
          <cell r="C11">
            <v>2.2999999999999998</v>
          </cell>
          <cell r="D11">
            <v>3.6</v>
          </cell>
          <cell r="E11">
            <v>11</v>
          </cell>
          <cell r="F11">
            <v>21</v>
          </cell>
          <cell r="G11">
            <v>11</v>
          </cell>
        </row>
        <row r="12">
          <cell r="A12" t="str">
            <v>BENZO(a)ANTHRACENE</v>
          </cell>
          <cell r="B12">
            <v>1.1187214611872146E-2</v>
          </cell>
          <cell r="G12">
            <v>0</v>
          </cell>
        </row>
        <row r="13">
          <cell r="A13" t="str">
            <v>BENZO(a)PYRENE</v>
          </cell>
          <cell r="B13">
            <v>1.1187214611872145E-3</v>
          </cell>
          <cell r="G13">
            <v>0</v>
          </cell>
        </row>
        <row r="14">
          <cell r="A14" t="str">
            <v>BENZO(b)FLUORANTHENE</v>
          </cell>
          <cell r="B14">
            <v>1.1187214611872146E-2</v>
          </cell>
          <cell r="G14">
            <v>0</v>
          </cell>
        </row>
        <row r="15">
          <cell r="A15" t="str">
            <v>BENZO(g,h,i)PERYLENE</v>
          </cell>
          <cell r="B15">
            <v>10.000000000000002</v>
          </cell>
          <cell r="G15">
            <v>0</v>
          </cell>
        </row>
        <row r="16">
          <cell r="A16" t="str">
            <v>BENZO(k)FLUORANTHENE</v>
          </cell>
          <cell r="B16">
            <v>0.11187214611872147</v>
          </cell>
          <cell r="G16">
            <v>0</v>
          </cell>
        </row>
        <row r="17">
          <cell r="A17" t="str">
            <v>BERYLLIUM</v>
          </cell>
          <cell r="B17">
            <v>9.722222222222223E-4</v>
          </cell>
          <cell r="G17">
            <v>0</v>
          </cell>
        </row>
        <row r="18">
          <cell r="A18" t="str">
            <v>BIPHENYL, 1,1-</v>
          </cell>
          <cell r="B18">
            <v>0.4</v>
          </cell>
          <cell r="G18">
            <v>0</v>
          </cell>
        </row>
        <row r="19">
          <cell r="A19" t="str">
            <v>BIS(2-CHLOROETHYL)ETHER</v>
          </cell>
          <cell r="B19">
            <v>7.0707070707070711E-3</v>
          </cell>
          <cell r="G19">
            <v>0</v>
          </cell>
        </row>
        <row r="20">
          <cell r="A20" t="str">
            <v>BIS(2-CHLOROISOPROPYL)ETHER</v>
          </cell>
          <cell r="B20">
            <v>0.23333333333333334</v>
          </cell>
          <cell r="G20">
            <v>0</v>
          </cell>
        </row>
        <row r="21">
          <cell r="A21" t="str">
            <v>BIS(2-ETHYLHEXYL)PHTHALATE</v>
          </cell>
          <cell r="B21">
            <v>1.4000000000000001</v>
          </cell>
          <cell r="G21">
            <v>0</v>
          </cell>
        </row>
        <row r="22">
          <cell r="A22" t="str">
            <v>BROMODICHLOROMETHANE</v>
          </cell>
          <cell r="B22">
            <v>0.13172043010752688</v>
          </cell>
          <cell r="G22">
            <v>0</v>
          </cell>
        </row>
        <row r="23">
          <cell r="A23" t="str">
            <v>BROMOFORM</v>
          </cell>
          <cell r="B23">
            <v>2.1212121212121211</v>
          </cell>
          <cell r="G23">
            <v>0</v>
          </cell>
        </row>
        <row r="24">
          <cell r="A24" t="str">
            <v>BROMOMETHANE</v>
          </cell>
          <cell r="B24">
            <v>1</v>
          </cell>
          <cell r="C24" t="str">
            <v>ND</v>
          </cell>
          <cell r="D24" t="str">
            <v>ND</v>
          </cell>
          <cell r="E24">
            <v>0.6</v>
          </cell>
          <cell r="G24">
            <v>0.6</v>
          </cell>
        </row>
        <row r="25">
          <cell r="A25" t="str">
            <v>CADMIUM</v>
          </cell>
          <cell r="B25">
            <v>1.2962962962962965E-3</v>
          </cell>
          <cell r="G25">
            <v>0</v>
          </cell>
        </row>
        <row r="26">
          <cell r="A26" t="str">
            <v>CARBON TETRACHLORIDE</v>
          </cell>
          <cell r="B26">
            <v>0.3888888888888889</v>
          </cell>
          <cell r="C26">
            <v>0.54</v>
          </cell>
          <cell r="D26">
            <v>0.62</v>
          </cell>
          <cell r="E26">
            <v>0.86</v>
          </cell>
          <cell r="F26">
            <v>0.84</v>
          </cell>
          <cell r="G26">
            <v>0.86</v>
          </cell>
        </row>
        <row r="27">
          <cell r="A27" t="str">
            <v>CHLORDANE</v>
          </cell>
          <cell r="B27">
            <v>2.3333333333333331E-2</v>
          </cell>
          <cell r="G27">
            <v>0</v>
          </cell>
        </row>
        <row r="28">
          <cell r="A28" t="str">
            <v>CHLOROANILINE, p-</v>
          </cell>
          <cell r="B28">
            <v>0.4</v>
          </cell>
          <cell r="G28">
            <v>0</v>
          </cell>
        </row>
        <row r="29">
          <cell r="A29" t="str">
            <v>CHLOROBENZENE</v>
          </cell>
          <cell r="B29">
            <v>10.000000000000002</v>
          </cell>
          <cell r="F29">
            <v>10</v>
          </cell>
          <cell r="G29">
            <v>10</v>
          </cell>
        </row>
        <row r="30">
          <cell r="A30" t="str">
            <v>CHLOROFORM</v>
          </cell>
          <cell r="B30">
            <v>0.10144927536231885</v>
          </cell>
          <cell r="C30">
            <v>1.9</v>
          </cell>
          <cell r="D30">
            <v>2.6</v>
          </cell>
          <cell r="E30">
            <v>3</v>
          </cell>
          <cell r="F30">
            <v>3.36</v>
          </cell>
          <cell r="G30">
            <v>3</v>
          </cell>
        </row>
        <row r="31">
          <cell r="A31" t="str">
            <v>CHLOROPHENOL, 2-</v>
          </cell>
          <cell r="B31">
            <v>3.6</v>
          </cell>
          <cell r="G31">
            <v>0</v>
          </cell>
        </row>
        <row r="32">
          <cell r="A32" t="str">
            <v>CHROMIUM (TOTAL)</v>
          </cell>
          <cell r="B32">
            <v>0</v>
          </cell>
          <cell r="G32">
            <v>0</v>
          </cell>
        </row>
        <row r="33">
          <cell r="A33" t="str">
            <v>CHROMIUM(III)</v>
          </cell>
          <cell r="B33">
            <v>0.02</v>
          </cell>
          <cell r="G33">
            <v>0</v>
          </cell>
        </row>
        <row r="34">
          <cell r="A34" t="str">
            <v>CHROMIUM(VI)</v>
          </cell>
          <cell r="B34">
            <v>1.9444444444444446E-4</v>
          </cell>
          <cell r="G34">
            <v>0</v>
          </cell>
        </row>
        <row r="35">
          <cell r="A35" t="str">
            <v>CHRYSENE</v>
          </cell>
          <cell r="B35">
            <v>0.11187214611872147</v>
          </cell>
          <cell r="G35">
            <v>0</v>
          </cell>
        </row>
        <row r="36">
          <cell r="A36" t="str">
            <v>CYANIDE</v>
          </cell>
          <cell r="B36">
            <v>0.16</v>
          </cell>
          <cell r="G36">
            <v>0</v>
          </cell>
        </row>
        <row r="37">
          <cell r="A37" t="str">
            <v>DIBENZO(a,h)ANTHRACENE</v>
          </cell>
          <cell r="B37">
            <v>1.1187214611872145E-3</v>
          </cell>
          <cell r="G37">
            <v>0</v>
          </cell>
        </row>
        <row r="38">
          <cell r="A38" t="str">
            <v>DIBROMOCHLOROMETHANE</v>
          </cell>
          <cell r="B38">
            <v>9.7222222222222224E-2</v>
          </cell>
          <cell r="G38">
            <v>0</v>
          </cell>
        </row>
        <row r="39">
          <cell r="A39" t="str">
            <v>DICHLOROBENZENE, 1,2-  (o-DCB)</v>
          </cell>
          <cell r="B39">
            <v>160.00000000000003</v>
          </cell>
          <cell r="C39" t="str">
            <v>ND</v>
          </cell>
          <cell r="D39" t="str">
            <v>ND</v>
          </cell>
          <cell r="E39">
            <v>0.72</v>
          </cell>
          <cell r="F39">
            <v>3.82</v>
          </cell>
          <cell r="G39">
            <v>0.72</v>
          </cell>
        </row>
        <row r="40">
          <cell r="A40" t="str">
            <v>DICHLOROBENZENE, 1,3-  (m-DCB)</v>
          </cell>
          <cell r="B40">
            <v>160.00000000000003</v>
          </cell>
          <cell r="C40" t="str">
            <v>ND</v>
          </cell>
          <cell r="D40" t="str">
            <v>ND</v>
          </cell>
          <cell r="E40">
            <v>0.6</v>
          </cell>
          <cell r="F40">
            <v>5.6</v>
          </cell>
          <cell r="G40">
            <v>0.6</v>
          </cell>
        </row>
        <row r="41">
          <cell r="A41" t="str">
            <v>DICHLOROBENZENE, 1,4-  (p-DCB)</v>
          </cell>
          <cell r="B41">
            <v>0.34027777777777773</v>
          </cell>
          <cell r="C41">
            <v>0.5</v>
          </cell>
          <cell r="D41">
            <v>0.9</v>
          </cell>
          <cell r="E41">
            <v>1.5</v>
          </cell>
          <cell r="F41">
            <v>5.6</v>
          </cell>
          <cell r="G41">
            <v>1.5</v>
          </cell>
        </row>
        <row r="42">
          <cell r="A42" t="str">
            <v>DICHLOROBENZIDINE, 3,3'-</v>
          </cell>
          <cell r="B42">
            <v>1.8148148148148149E-2</v>
          </cell>
          <cell r="G42">
            <v>0</v>
          </cell>
        </row>
        <row r="43">
          <cell r="A43" t="str">
            <v>DICHLORODIPHENYL DICHLOROETHANE, P,P'- (DDD)</v>
          </cell>
          <cell r="B43">
            <v>3.4027777777777782E-2</v>
          </cell>
          <cell r="G43">
            <v>0</v>
          </cell>
        </row>
        <row r="44">
          <cell r="A44" t="str">
            <v>DICHLORODIPHENYLDICHLOROETHYLENE,P,P'- (DDE)</v>
          </cell>
          <cell r="B44">
            <v>2.4019607843137249E-2</v>
          </cell>
          <cell r="G44">
            <v>0</v>
          </cell>
        </row>
        <row r="45">
          <cell r="A45" t="str">
            <v>DICHLORODIPHENYLTRICHLOROETHANE, P,P'- (DDT)</v>
          </cell>
          <cell r="B45">
            <v>2.4054982817869417E-2</v>
          </cell>
          <cell r="G45">
            <v>0</v>
          </cell>
        </row>
        <row r="46">
          <cell r="A46" t="str">
            <v>DICHLOROETHANE, 1,1-</v>
          </cell>
          <cell r="B46">
            <v>160.00000000000003</v>
          </cell>
          <cell r="G46">
            <v>0</v>
          </cell>
        </row>
        <row r="47">
          <cell r="A47" t="str">
            <v>DICHLOROETHANE, 1,2-</v>
          </cell>
          <cell r="B47">
            <v>8.9743589743589758E-2</v>
          </cell>
          <cell r="G47">
            <v>0</v>
          </cell>
        </row>
        <row r="48">
          <cell r="A48" t="str">
            <v>DICHLOROETHYLENE, 1,1-</v>
          </cell>
          <cell r="B48">
            <v>40.000000000000007</v>
          </cell>
          <cell r="G48">
            <v>0</v>
          </cell>
        </row>
        <row r="49">
          <cell r="A49" t="str">
            <v>DICHLOROETHYLENE, CIS-1,2-</v>
          </cell>
          <cell r="B49">
            <v>1.2000000000000002</v>
          </cell>
          <cell r="G49">
            <v>0</v>
          </cell>
        </row>
        <row r="50">
          <cell r="A50" t="str">
            <v>DICHLOROETHYLENE, TRANS-1,2-</v>
          </cell>
          <cell r="B50">
            <v>12</v>
          </cell>
          <cell r="G50">
            <v>0</v>
          </cell>
        </row>
        <row r="51">
          <cell r="A51" t="str">
            <v>DICHLOROMETHANE</v>
          </cell>
          <cell r="B51">
            <v>120</v>
          </cell>
          <cell r="C51">
            <v>1.4</v>
          </cell>
          <cell r="D51">
            <v>3.7</v>
          </cell>
          <cell r="E51">
            <v>11</v>
          </cell>
          <cell r="F51">
            <v>600</v>
          </cell>
          <cell r="G51">
            <v>11</v>
          </cell>
        </row>
        <row r="52">
          <cell r="A52" t="str">
            <v>DICHLOROPHENOL, 2,4-</v>
          </cell>
          <cell r="B52">
            <v>2.1</v>
          </cell>
          <cell r="G52">
            <v>0</v>
          </cell>
        </row>
        <row r="53">
          <cell r="A53" t="str">
            <v>DICHLOROPROPANE, 1,2-</v>
          </cell>
          <cell r="B53">
            <v>0.12280701754385966</v>
          </cell>
          <cell r="G53">
            <v>0</v>
          </cell>
        </row>
        <row r="54">
          <cell r="A54" t="str">
            <v>DICHLOROPROPENE, 1,3-</v>
          </cell>
          <cell r="B54">
            <v>0.58333333333333337</v>
          </cell>
          <cell r="G54">
            <v>0</v>
          </cell>
        </row>
        <row r="55">
          <cell r="A55" t="str">
            <v>DIELDRIN</v>
          </cell>
          <cell r="B55">
            <v>5.0724637681159423E-4</v>
          </cell>
          <cell r="G55">
            <v>0</v>
          </cell>
        </row>
        <row r="56">
          <cell r="A56" t="str">
            <v>DIETHYL PHTHALATE</v>
          </cell>
          <cell r="B56">
            <v>559.99999999999989</v>
          </cell>
          <cell r="G56">
            <v>0</v>
          </cell>
        </row>
        <row r="57">
          <cell r="A57" t="str">
            <v>DIMETHYL PHTHALATE</v>
          </cell>
          <cell r="B57">
            <v>80.000000000000014</v>
          </cell>
          <cell r="G57">
            <v>0</v>
          </cell>
        </row>
        <row r="58">
          <cell r="A58" t="str">
            <v>DIMETHYLPHENOL, 2,4-</v>
          </cell>
          <cell r="B58">
            <v>0.5</v>
          </cell>
          <cell r="G58">
            <v>0</v>
          </cell>
        </row>
        <row r="59">
          <cell r="A59" t="str">
            <v>DINITROPHENOL, 2,4-</v>
          </cell>
          <cell r="B59">
            <v>1.4000000000000001</v>
          </cell>
          <cell r="G59">
            <v>0</v>
          </cell>
        </row>
        <row r="60">
          <cell r="A60" t="str">
            <v>DINITROTOLUENE, 2,4-</v>
          </cell>
          <cell r="B60">
            <v>1.2009803921568625E-2</v>
          </cell>
          <cell r="G60">
            <v>0</v>
          </cell>
        </row>
        <row r="61">
          <cell r="A61" t="str">
            <v>DIOXANE, 1,4-</v>
          </cell>
          <cell r="B61">
            <v>0.56910569105691056</v>
          </cell>
          <cell r="F61">
            <v>0.33</v>
          </cell>
          <cell r="G61">
            <v>0.33</v>
          </cell>
        </row>
        <row r="62">
          <cell r="A62" t="str">
            <v>ENDOSULFAN</v>
          </cell>
          <cell r="B62">
            <v>4.2</v>
          </cell>
          <cell r="G62">
            <v>0</v>
          </cell>
        </row>
        <row r="63">
          <cell r="A63" t="str">
            <v>ENDRIN</v>
          </cell>
          <cell r="B63">
            <v>0.22000000000000003</v>
          </cell>
          <cell r="G63">
            <v>0</v>
          </cell>
        </row>
        <row r="64">
          <cell r="A64" t="str">
            <v>ETHYLBENZENE</v>
          </cell>
          <cell r="B64">
            <v>200</v>
          </cell>
          <cell r="C64">
            <v>1.5</v>
          </cell>
          <cell r="D64">
            <v>2.4</v>
          </cell>
          <cell r="E64">
            <v>7.4</v>
          </cell>
          <cell r="F64">
            <v>9.6199999999999992</v>
          </cell>
          <cell r="G64">
            <v>7.4</v>
          </cell>
        </row>
        <row r="65">
          <cell r="A65" t="str">
            <v>ETHYLENE DIBROMIDE</v>
          </cell>
          <cell r="B65">
            <v>7.7777777777777784E-3</v>
          </cell>
          <cell r="G65">
            <v>0</v>
          </cell>
        </row>
        <row r="66">
          <cell r="A66" t="str">
            <v>FLUORANTHENE</v>
          </cell>
          <cell r="B66">
            <v>10.000000000000002</v>
          </cell>
          <cell r="G66">
            <v>0</v>
          </cell>
        </row>
        <row r="67">
          <cell r="A67" t="str">
            <v>FLUORENE</v>
          </cell>
          <cell r="B67">
            <v>10.000000000000002</v>
          </cell>
          <cell r="G67">
            <v>0</v>
          </cell>
        </row>
        <row r="68">
          <cell r="A68" t="str">
            <v>HEPTACHLOR</v>
          </cell>
          <cell r="B68">
            <v>1.7948717948717951E-3</v>
          </cell>
          <cell r="G68">
            <v>0</v>
          </cell>
        </row>
        <row r="69">
          <cell r="A69" t="str">
            <v>HEPTACHLOR EPOXIDE</v>
          </cell>
          <cell r="B69">
            <v>8.9743589743589754E-4</v>
          </cell>
          <cell r="G69">
            <v>0</v>
          </cell>
        </row>
        <row r="70">
          <cell r="A70" t="str">
            <v>HEXACHLOROBENZENE</v>
          </cell>
          <cell r="B70">
            <v>5.0724637681159425E-3</v>
          </cell>
          <cell r="G70">
            <v>0</v>
          </cell>
        </row>
        <row r="71">
          <cell r="A71" t="str">
            <v>HEXACHLOROBUTADIENE</v>
          </cell>
          <cell r="B71">
            <v>0.10606060606060606</v>
          </cell>
          <cell r="C71" t="str">
            <v>ND</v>
          </cell>
          <cell r="D71" t="str">
            <v>ND</v>
          </cell>
          <cell r="E71">
            <v>4.5999999999999996</v>
          </cell>
          <cell r="G71">
            <v>4.5999999999999996</v>
          </cell>
        </row>
        <row r="72">
          <cell r="A72" t="str">
            <v>HEXACHLOROCYCLOHEXANE, GAMMA (gamma-HCH)</v>
          </cell>
          <cell r="B72">
            <v>6.2820512820512819E-3</v>
          </cell>
          <cell r="G72">
            <v>0</v>
          </cell>
        </row>
        <row r="73">
          <cell r="A73" t="str">
            <v>HEXACHLOROETHANE</v>
          </cell>
          <cell r="B73">
            <v>0.58333333333333337</v>
          </cell>
          <cell r="G73">
            <v>0</v>
          </cell>
        </row>
        <row r="74">
          <cell r="A74" t="str">
            <v>HMX</v>
          </cell>
          <cell r="B74">
            <v>36</v>
          </cell>
          <cell r="G74">
            <v>0</v>
          </cell>
        </row>
        <row r="75">
          <cell r="A75" t="str">
            <v>INDENO(1,2,3-cd)PYRENE</v>
          </cell>
          <cell r="B75">
            <v>1.1187214611872146E-2</v>
          </cell>
          <cell r="G75">
            <v>0</v>
          </cell>
        </row>
        <row r="76">
          <cell r="A76" t="str">
            <v>LEAD</v>
          </cell>
          <cell r="B76">
            <v>0.2</v>
          </cell>
          <cell r="G76">
            <v>0</v>
          </cell>
        </row>
        <row r="77">
          <cell r="A77" t="str">
            <v>MERCURY</v>
          </cell>
          <cell r="B77">
            <v>0.06</v>
          </cell>
          <cell r="G77">
            <v>0</v>
          </cell>
        </row>
        <row r="78">
          <cell r="A78" t="str">
            <v>METHOXYCHLOR</v>
          </cell>
          <cell r="B78">
            <v>3.6</v>
          </cell>
          <cell r="G78">
            <v>0</v>
          </cell>
        </row>
        <row r="79">
          <cell r="A79" t="str">
            <v>METHYL ETHYL KETONE</v>
          </cell>
          <cell r="B79">
            <v>1000</v>
          </cell>
          <cell r="C79">
            <v>3.4</v>
          </cell>
          <cell r="D79">
            <v>5.3</v>
          </cell>
          <cell r="E79">
            <v>12</v>
          </cell>
          <cell r="F79">
            <v>42.18</v>
          </cell>
          <cell r="G79">
            <v>12</v>
          </cell>
        </row>
        <row r="80">
          <cell r="A80" t="str">
            <v>METHYL ISOBUTYL KETONE</v>
          </cell>
          <cell r="B80">
            <v>600.00000000000011</v>
          </cell>
          <cell r="C80">
            <v>0.33</v>
          </cell>
          <cell r="D80">
            <v>0.86</v>
          </cell>
          <cell r="E80">
            <v>2.2000000000000002</v>
          </cell>
          <cell r="G80">
            <v>2.2000000000000002</v>
          </cell>
        </row>
        <row r="81">
          <cell r="A81" t="str">
            <v>METHYL MERCURY</v>
          </cell>
          <cell r="B81">
            <v>4.000000000000001E-3</v>
          </cell>
          <cell r="G81">
            <v>0</v>
          </cell>
        </row>
        <row r="82">
          <cell r="A82" t="str">
            <v>METHYL TERT BUTYL ETHER</v>
          </cell>
          <cell r="B82">
            <v>600.00000000000011</v>
          </cell>
          <cell r="C82">
            <v>3.5</v>
          </cell>
          <cell r="D82">
            <v>6.9</v>
          </cell>
          <cell r="E82">
            <v>39</v>
          </cell>
          <cell r="G82">
            <v>39</v>
          </cell>
        </row>
        <row r="83">
          <cell r="A83" t="str">
            <v>METHYLNAPHTHALENE, 2-</v>
          </cell>
          <cell r="B83">
            <v>10.000000000000002</v>
          </cell>
          <cell r="F83">
            <v>1.74</v>
          </cell>
          <cell r="G83">
            <v>1.74</v>
          </cell>
        </row>
        <row r="84">
          <cell r="A84" t="str">
            <v>NAPHTHALENE</v>
          </cell>
          <cell r="B84">
            <v>0.60000000000000009</v>
          </cell>
          <cell r="C84" t="str">
            <v>ND</v>
          </cell>
          <cell r="D84" t="str">
            <v>ND</v>
          </cell>
          <cell r="E84">
            <v>2.7</v>
          </cell>
          <cell r="F84">
            <v>5</v>
          </cell>
          <cell r="G84">
            <v>2.7</v>
          </cell>
        </row>
        <row r="85">
          <cell r="A85" t="str">
            <v>NICKEL</v>
          </cell>
          <cell r="B85">
            <v>4.8611111111111112E-3</v>
          </cell>
          <cell r="G85">
            <v>0</v>
          </cell>
        </row>
        <row r="86">
          <cell r="A86" t="str">
            <v>PENTACHLOROPHENOL</v>
          </cell>
          <cell r="B86">
            <v>1.4E-2</v>
          </cell>
          <cell r="G86">
            <v>0</v>
          </cell>
        </row>
        <row r="87">
          <cell r="A87" t="str">
            <v>PERCHLORATE</v>
          </cell>
          <cell r="B87">
            <v>0.04</v>
          </cell>
          <cell r="G87">
            <v>0</v>
          </cell>
        </row>
        <row r="88">
          <cell r="A88" t="str">
            <v>PETROLEUM HYDROCARBONS</v>
          </cell>
          <cell r="B88">
            <v>0</v>
          </cell>
          <cell r="G88">
            <v>0</v>
          </cell>
        </row>
        <row r="89">
          <cell r="A89" t="str">
            <v>Aliphatics          C5 to C8</v>
          </cell>
          <cell r="B89">
            <v>40.000000000000007</v>
          </cell>
          <cell r="C89">
            <v>58</v>
          </cell>
          <cell r="D89">
            <v>130</v>
          </cell>
          <cell r="E89">
            <v>330</v>
          </cell>
          <cell r="F89">
            <v>85</v>
          </cell>
          <cell r="G89">
            <v>330</v>
          </cell>
        </row>
        <row r="90">
          <cell r="A90" t="str">
            <v>C9 to C12</v>
          </cell>
          <cell r="B90">
            <v>40.000000000000007</v>
          </cell>
          <cell r="C90">
            <v>68</v>
          </cell>
          <cell r="D90">
            <v>110</v>
          </cell>
          <cell r="E90">
            <v>220</v>
          </cell>
          <cell r="F90">
            <v>90</v>
          </cell>
          <cell r="G90">
            <v>220</v>
          </cell>
        </row>
        <row r="91">
          <cell r="A91" t="str">
            <v>C9 to C18</v>
          </cell>
          <cell r="B91">
            <v>40.000000000000007</v>
          </cell>
          <cell r="F91">
            <v>100</v>
          </cell>
          <cell r="G91">
            <v>100</v>
          </cell>
        </row>
        <row r="92">
          <cell r="A92" t="str">
            <v>C19 to C36</v>
          </cell>
          <cell r="B92">
            <v>0</v>
          </cell>
          <cell r="G92">
            <v>0</v>
          </cell>
        </row>
        <row r="93">
          <cell r="A93" t="str">
            <v>Aromatics          C9 to C10</v>
          </cell>
          <cell r="B93">
            <v>10.000000000000002</v>
          </cell>
          <cell r="C93" t="str">
            <v>ND</v>
          </cell>
          <cell r="D93" t="str">
            <v>ND</v>
          </cell>
          <cell r="E93">
            <v>44</v>
          </cell>
          <cell r="F93">
            <v>80</v>
          </cell>
          <cell r="G93">
            <v>44</v>
          </cell>
        </row>
        <row r="94">
          <cell r="A94" t="str">
            <v>C11 to C22</v>
          </cell>
          <cell r="B94">
            <v>10.000000000000002</v>
          </cell>
          <cell r="F94">
            <v>50</v>
          </cell>
          <cell r="G94">
            <v>50</v>
          </cell>
        </row>
        <row r="95">
          <cell r="A95" t="str">
            <v>PHENANTHRENE</v>
          </cell>
          <cell r="B95">
            <v>10.000000000000002</v>
          </cell>
          <cell r="G95">
            <v>0</v>
          </cell>
        </row>
        <row r="96">
          <cell r="A96" t="str">
            <v>PHENOL</v>
          </cell>
          <cell r="B96">
            <v>52.000000000000007</v>
          </cell>
          <cell r="G96">
            <v>0</v>
          </cell>
        </row>
        <row r="97">
          <cell r="A97" t="str">
            <v>POLYCHLORINATED BIPHENYLS (PCBs)</v>
          </cell>
          <cell r="B97">
            <v>4.000000000000001E-3</v>
          </cell>
          <cell r="G97">
            <v>0</v>
          </cell>
        </row>
        <row r="98">
          <cell r="A98" t="str">
            <v>PYRENE</v>
          </cell>
          <cell r="B98">
            <v>10.000000000000002</v>
          </cell>
          <cell r="G98">
            <v>0</v>
          </cell>
        </row>
        <row r="99">
          <cell r="A99" t="str">
            <v>RDX</v>
          </cell>
          <cell r="B99">
            <v>7.4242424242424235E-2</v>
          </cell>
          <cell r="G99">
            <v>0</v>
          </cell>
        </row>
        <row r="100">
          <cell r="A100" t="str">
            <v>SELENIUM</v>
          </cell>
          <cell r="B100">
            <v>0.60000000000000009</v>
          </cell>
          <cell r="G100">
            <v>0</v>
          </cell>
        </row>
        <row r="101">
          <cell r="A101" t="str">
            <v>SILVER</v>
          </cell>
          <cell r="B101">
            <v>2.8000000000000001E-2</v>
          </cell>
          <cell r="G101">
            <v>0</v>
          </cell>
        </row>
        <row r="102">
          <cell r="A102" t="str">
            <v>STYRENE</v>
          </cell>
          <cell r="B102">
            <v>4.0935672514619874</v>
          </cell>
          <cell r="C102">
            <v>0.63</v>
          </cell>
          <cell r="D102">
            <v>1.1000000000000001</v>
          </cell>
          <cell r="E102">
            <v>1.4</v>
          </cell>
          <cell r="F102">
            <v>2.79</v>
          </cell>
          <cell r="G102">
            <v>1.4</v>
          </cell>
        </row>
        <row r="103">
          <cell r="A103" t="str">
            <v>TCDD, 2,3,7,8-  (equivalents)</v>
          </cell>
          <cell r="B103">
            <v>7.070707070707072E-8</v>
          </cell>
          <cell r="G103">
            <v>0</v>
          </cell>
        </row>
        <row r="104">
          <cell r="A104" t="str">
            <v>TETRACHLOROETHANE, 1,1,1,2-</v>
          </cell>
          <cell r="B104">
            <v>0.31531531531531531</v>
          </cell>
          <cell r="G104">
            <v>0</v>
          </cell>
        </row>
        <row r="105">
          <cell r="A105" t="str">
            <v>TETRACHLOROETHANE, 1,1,2,2-</v>
          </cell>
          <cell r="B105">
            <v>4.0229885057471264E-2</v>
          </cell>
          <cell r="G105">
            <v>0</v>
          </cell>
        </row>
        <row r="106">
          <cell r="A106" t="str">
            <v>TETRACHLOROETHYLENE</v>
          </cell>
          <cell r="B106">
            <v>0</v>
          </cell>
          <cell r="C106">
            <v>1.4</v>
          </cell>
          <cell r="D106">
            <v>2.4</v>
          </cell>
          <cell r="E106">
            <v>4.0999999999999996</v>
          </cell>
          <cell r="F106">
            <v>11.01</v>
          </cell>
          <cell r="G106">
            <v>4.0999999999999996</v>
          </cell>
        </row>
        <row r="107">
          <cell r="A107" t="str">
            <v>THALLIUM</v>
          </cell>
          <cell r="B107">
            <v>2.8000000000000004E-3</v>
          </cell>
          <cell r="G107">
            <v>0</v>
          </cell>
        </row>
        <row r="108">
          <cell r="A108" t="str">
            <v>TOLUENE</v>
          </cell>
          <cell r="B108">
            <v>1000</v>
          </cell>
          <cell r="C108">
            <v>11</v>
          </cell>
          <cell r="D108">
            <v>21</v>
          </cell>
          <cell r="E108">
            <v>54</v>
          </cell>
          <cell r="F108">
            <v>28.65</v>
          </cell>
          <cell r="G108">
            <v>54</v>
          </cell>
        </row>
        <row r="109">
          <cell r="A109" t="str">
            <v>TRICHLOROBENZENE, 1,2,4-</v>
          </cell>
          <cell r="B109">
            <v>0.4</v>
          </cell>
          <cell r="C109" t="str">
            <v>ND</v>
          </cell>
          <cell r="D109" t="str">
            <v>ND</v>
          </cell>
          <cell r="E109">
            <v>3.4</v>
          </cell>
          <cell r="F109">
            <v>0.59</v>
          </cell>
          <cell r="G109">
            <v>3.4</v>
          </cell>
        </row>
        <row r="110">
          <cell r="A110" t="str">
            <v>TRICHLOROETHANE, 1,1,1-</v>
          </cell>
          <cell r="B110">
            <v>1000</v>
          </cell>
          <cell r="C110">
            <v>0.5</v>
          </cell>
          <cell r="D110">
            <v>1.1000000000000001</v>
          </cell>
          <cell r="E110">
            <v>3</v>
          </cell>
          <cell r="F110">
            <v>19.96</v>
          </cell>
          <cell r="G110">
            <v>3</v>
          </cell>
        </row>
        <row r="111">
          <cell r="A111" t="str">
            <v>TRICHLOROETHANE, 1,1,2-</v>
          </cell>
          <cell r="B111">
            <v>0.14583333333333334</v>
          </cell>
          <cell r="F111">
            <v>9.98</v>
          </cell>
          <cell r="G111">
            <v>9.98</v>
          </cell>
        </row>
        <row r="112">
          <cell r="A112" t="str">
            <v>TRICHLOROETHYLENE</v>
          </cell>
          <cell r="B112">
            <v>0.4</v>
          </cell>
          <cell r="C112">
            <v>0.28999999999999998</v>
          </cell>
          <cell r="D112">
            <v>0.68</v>
          </cell>
          <cell r="E112">
            <v>0.8</v>
          </cell>
          <cell r="F112">
            <v>4.49</v>
          </cell>
          <cell r="G112">
            <v>0.8</v>
          </cell>
        </row>
        <row r="113">
          <cell r="A113" t="str">
            <v>TRICHLOROPHENOL, 2,4,5-</v>
          </cell>
          <cell r="B113">
            <v>69.999999999999986</v>
          </cell>
          <cell r="G113">
            <v>0</v>
          </cell>
        </row>
        <row r="114">
          <cell r="A114" t="str">
            <v>TRICHLOROPHENOL 2,4,6-</v>
          </cell>
          <cell r="B114">
            <v>0.15</v>
          </cell>
          <cell r="G114">
            <v>0</v>
          </cell>
        </row>
        <row r="115">
          <cell r="A115" t="str">
            <v>VANADIUM</v>
          </cell>
          <cell r="B115">
            <v>0.2</v>
          </cell>
          <cell r="G115">
            <v>0</v>
          </cell>
        </row>
        <row r="116">
          <cell r="A116" t="str">
            <v>VINYL CHLORIDE</v>
          </cell>
          <cell r="B116">
            <v>0.26515151515151514</v>
          </cell>
          <cell r="G116">
            <v>0</v>
          </cell>
        </row>
        <row r="117">
          <cell r="A117" t="str">
            <v>XYLENES (Mixed Isomers)</v>
          </cell>
          <cell r="B117">
            <v>20.000000000000004</v>
          </cell>
          <cell r="C117">
            <v>5.9</v>
          </cell>
          <cell r="D117">
            <v>9.4</v>
          </cell>
          <cell r="E117">
            <v>28</v>
          </cell>
          <cell r="F117">
            <v>72.41</v>
          </cell>
          <cell r="G117">
            <v>28</v>
          </cell>
        </row>
        <row r="118">
          <cell r="A118" t="str">
            <v>ZINC</v>
          </cell>
          <cell r="B118">
            <v>0.28000000000000003</v>
          </cell>
          <cell r="G118">
            <v>0</v>
          </cell>
        </row>
        <row r="121">
          <cell r="A121" t="str">
            <v>All typical indoor air concencentrations (TIACs) from 2008 MassDEP Technical Update "Typical Indoor Air Concentrations" available at:</v>
          </cell>
        </row>
        <row r="122">
          <cell r="A122" t="str">
            <v>http://www.mass.gov/dep/cleanup/laws/iatu.pdf</v>
          </cell>
        </row>
      </sheetData>
      <sheetData sheetId="9">
        <row r="1">
          <cell r="F1" t="str">
            <v>Target</v>
          </cell>
          <cell r="G1" t="str">
            <v>LOWEST</v>
          </cell>
          <cell r="H1" t="str">
            <v>HIGHEST</v>
          </cell>
        </row>
        <row r="2">
          <cell r="A2" t="str">
            <v>GW-3</v>
          </cell>
          <cell r="B2" t="str">
            <v>Lowest</v>
          </cell>
          <cell r="D2" t="str">
            <v>GW -&gt; SW</v>
          </cell>
          <cell r="F2" t="str">
            <v>GW Value</v>
          </cell>
          <cell r="G2" t="str">
            <v>Adjusted</v>
          </cell>
          <cell r="H2" t="str">
            <v>Column E,</v>
          </cell>
        </row>
        <row r="3">
          <cell r="A3" t="str">
            <v>GROUNDWATER</v>
          </cell>
          <cell r="B3" t="str">
            <v>Ecologically</v>
          </cell>
          <cell r="D3" t="str">
            <v>dilution</v>
          </cell>
          <cell r="E3" t="str">
            <v>In GW</v>
          </cell>
          <cell r="F3" t="str">
            <v>adjusted for</v>
          </cell>
          <cell r="G3" t="str">
            <v xml:space="preserve"> AWQC,</v>
          </cell>
          <cell r="H3" t="str">
            <v>Bckgrnd,</v>
          </cell>
          <cell r="I3" t="str">
            <v>GW-3 Standards</v>
          </cell>
        </row>
        <row r="4">
          <cell r="B4" t="str">
            <v>Based</v>
          </cell>
          <cell r="D4" t="str">
            <v>factor</v>
          </cell>
          <cell r="E4" t="str">
            <v>attenuation</v>
          </cell>
          <cell r="F4" t="str">
            <v>dilution/</v>
          </cell>
          <cell r="G4" t="str">
            <v>Ceiling</v>
          </cell>
          <cell r="H4" t="str">
            <v>PQL</v>
          </cell>
          <cell r="I4" t="str">
            <v>(rounded)</v>
          </cell>
        </row>
        <row r="5">
          <cell r="B5" t="str">
            <v>Criteria</v>
          </cell>
          <cell r="E5" t="str">
            <v>factor</v>
          </cell>
          <cell r="F5" t="str">
            <v>attenuation</v>
          </cell>
        </row>
        <row r="6">
          <cell r="A6" t="str">
            <v>OIL OR HAZARDOUS MATERIAL</v>
          </cell>
          <cell r="B6" t="str">
            <v>µg/L</v>
          </cell>
          <cell r="C6" t="str">
            <v>BASIS</v>
          </cell>
          <cell r="D6" t="str">
            <v>Dsw</v>
          </cell>
          <cell r="E6" t="str">
            <v>Dgw</v>
          </cell>
          <cell r="F6" t="str">
            <v>ug/L</v>
          </cell>
          <cell r="G6" t="str">
            <v>ug/L</v>
          </cell>
          <cell r="H6" t="str">
            <v>ug/L</v>
          </cell>
          <cell r="I6" t="str">
            <v>ug/L</v>
          </cell>
          <cell r="J6" t="str">
            <v>BASIS</v>
          </cell>
        </row>
        <row r="7">
          <cell r="A7" t="str">
            <v>ACENAPHTHENE</v>
          </cell>
          <cell r="B7">
            <v>40</v>
          </cell>
          <cell r="C7" t="str">
            <v>chronic EC50</v>
          </cell>
          <cell r="D7">
            <v>10</v>
          </cell>
          <cell r="E7">
            <v>25</v>
          </cell>
          <cell r="F7">
            <v>10000</v>
          </cell>
          <cell r="G7">
            <v>10000</v>
          </cell>
          <cell r="H7">
            <v>10000</v>
          </cell>
          <cell r="I7">
            <v>10000</v>
          </cell>
          <cell r="J7" t="str">
            <v>chronic EC50</v>
          </cell>
        </row>
        <row r="8">
          <cell r="A8" t="str">
            <v>ACENAPHTHYLENE</v>
          </cell>
          <cell r="B8">
            <v>0.14000000000000001</v>
          </cell>
          <cell r="C8" t="str">
            <v>Median PAH phototox</v>
          </cell>
          <cell r="D8">
            <v>10</v>
          </cell>
          <cell r="E8">
            <v>25</v>
          </cell>
          <cell r="F8">
            <v>35</v>
          </cell>
          <cell r="G8">
            <v>35</v>
          </cell>
          <cell r="H8">
            <v>35</v>
          </cell>
          <cell r="I8">
            <v>40</v>
          </cell>
          <cell r="J8" t="str">
            <v>Median PAH phototox</v>
          </cell>
        </row>
        <row r="9">
          <cell r="A9" t="str">
            <v>ACETONE</v>
          </cell>
          <cell r="B9">
            <v>3400</v>
          </cell>
          <cell r="C9" t="str">
            <v>acute LC50/10</v>
          </cell>
          <cell r="D9">
            <v>10</v>
          </cell>
          <cell r="E9">
            <v>2.5</v>
          </cell>
          <cell r="F9">
            <v>85000</v>
          </cell>
          <cell r="G9">
            <v>50000</v>
          </cell>
          <cell r="H9">
            <v>50000</v>
          </cell>
          <cell r="I9">
            <v>50000</v>
          </cell>
          <cell r="J9" t="str">
            <v>Ceiling</v>
          </cell>
        </row>
        <row r="10">
          <cell r="A10" t="str">
            <v>ALDRIN</v>
          </cell>
          <cell r="B10">
            <v>0.13</v>
          </cell>
          <cell r="C10" t="str">
            <v>CMC(SW)/10</v>
          </cell>
          <cell r="D10">
            <v>10</v>
          </cell>
          <cell r="E10">
            <v>25</v>
          </cell>
          <cell r="F10">
            <v>32.5</v>
          </cell>
          <cell r="G10">
            <v>32.5</v>
          </cell>
          <cell r="H10">
            <v>32.5</v>
          </cell>
          <cell r="I10">
            <v>30</v>
          </cell>
          <cell r="J10" t="str">
            <v>CMC(SW)/10</v>
          </cell>
        </row>
        <row r="11">
          <cell r="A11" t="str">
            <v>ANTHRACENE</v>
          </cell>
          <cell r="B11">
            <v>0.13</v>
          </cell>
          <cell r="C11" t="str">
            <v>acute LC50/10</v>
          </cell>
          <cell r="D11">
            <v>10</v>
          </cell>
          <cell r="E11">
            <v>25</v>
          </cell>
          <cell r="F11">
            <v>32.5</v>
          </cell>
          <cell r="G11">
            <v>32.5</v>
          </cell>
          <cell r="H11">
            <v>32.5</v>
          </cell>
          <cell r="I11">
            <v>30</v>
          </cell>
          <cell r="J11" t="str">
            <v>acute LC50/10</v>
          </cell>
        </row>
        <row r="12">
          <cell r="A12" t="str">
            <v>ANTIMONY</v>
          </cell>
          <cell r="B12">
            <v>300</v>
          </cell>
          <cell r="C12" t="str">
            <v>chronic LC50</v>
          </cell>
          <cell r="D12">
            <v>10</v>
          </cell>
          <cell r="E12">
            <v>2.5</v>
          </cell>
          <cell r="F12">
            <v>7500</v>
          </cell>
          <cell r="G12">
            <v>7500</v>
          </cell>
          <cell r="H12">
            <v>7500</v>
          </cell>
          <cell r="I12">
            <v>8000</v>
          </cell>
          <cell r="J12" t="str">
            <v>chronic LC50</v>
          </cell>
        </row>
        <row r="13">
          <cell r="A13" t="str">
            <v>ARSENIC</v>
          </cell>
          <cell r="B13">
            <v>36</v>
          </cell>
          <cell r="C13" t="str">
            <v>CCC(SW)</v>
          </cell>
          <cell r="D13">
            <v>10</v>
          </cell>
          <cell r="E13">
            <v>2.5</v>
          </cell>
          <cell r="F13">
            <v>900</v>
          </cell>
          <cell r="G13">
            <v>900</v>
          </cell>
          <cell r="H13">
            <v>900</v>
          </cell>
          <cell r="I13">
            <v>900</v>
          </cell>
          <cell r="J13" t="str">
            <v>CCC(SW)</v>
          </cell>
        </row>
        <row r="14">
          <cell r="A14" t="str">
            <v>BARIUM</v>
          </cell>
          <cell r="B14">
            <v>41000</v>
          </cell>
          <cell r="C14" t="str">
            <v>acute LC50/10</v>
          </cell>
          <cell r="D14">
            <v>10</v>
          </cell>
          <cell r="E14">
            <v>2.5</v>
          </cell>
          <cell r="F14">
            <v>1025000</v>
          </cell>
          <cell r="G14">
            <v>50000</v>
          </cell>
          <cell r="H14">
            <v>50000</v>
          </cell>
          <cell r="I14">
            <v>50000</v>
          </cell>
          <cell r="J14" t="str">
            <v>Ceiling</v>
          </cell>
        </row>
        <row r="15">
          <cell r="A15" t="str">
            <v>BENZENE</v>
          </cell>
          <cell r="B15">
            <v>460</v>
          </cell>
          <cell r="C15" t="str">
            <v>acute LC50/10</v>
          </cell>
          <cell r="D15">
            <v>10</v>
          </cell>
          <cell r="E15">
            <v>2.5</v>
          </cell>
          <cell r="F15">
            <v>11500</v>
          </cell>
          <cell r="G15">
            <v>11500</v>
          </cell>
          <cell r="H15">
            <v>11500</v>
          </cell>
          <cell r="I15">
            <v>10000</v>
          </cell>
          <cell r="J15" t="str">
            <v>acute LC50/10</v>
          </cell>
        </row>
        <row r="16">
          <cell r="A16" t="str">
            <v>BENZO(a)ANTHRACENE</v>
          </cell>
          <cell r="B16">
            <v>1</v>
          </cell>
          <cell r="C16" t="str">
            <v>acute LC50/10</v>
          </cell>
          <cell r="D16">
            <v>10</v>
          </cell>
          <cell r="E16">
            <v>100</v>
          </cell>
          <cell r="F16">
            <v>1000</v>
          </cell>
          <cell r="G16">
            <v>1000</v>
          </cell>
          <cell r="H16">
            <v>1000</v>
          </cell>
          <cell r="I16">
            <v>1000</v>
          </cell>
          <cell r="J16" t="str">
            <v>acute LC50/10</v>
          </cell>
        </row>
        <row r="17">
          <cell r="A17" t="str">
            <v>BENZO(a)PYRENE</v>
          </cell>
          <cell r="B17">
            <v>0.5</v>
          </cell>
          <cell r="C17" t="str">
            <v>acute LC50/10</v>
          </cell>
          <cell r="D17">
            <v>10</v>
          </cell>
          <cell r="E17">
            <v>100</v>
          </cell>
          <cell r="F17">
            <v>500</v>
          </cell>
          <cell r="G17">
            <v>500</v>
          </cell>
          <cell r="H17">
            <v>500</v>
          </cell>
          <cell r="I17">
            <v>500</v>
          </cell>
          <cell r="J17" t="str">
            <v>acute LC50/10</v>
          </cell>
        </row>
        <row r="18">
          <cell r="A18" t="str">
            <v>BENZO(b)FLUORANTHENE</v>
          </cell>
          <cell r="B18">
            <v>0.42</v>
          </cell>
          <cell r="C18" t="str">
            <v>acute EC50/10</v>
          </cell>
          <cell r="D18">
            <v>10</v>
          </cell>
          <cell r="E18">
            <v>100</v>
          </cell>
          <cell r="F18">
            <v>420</v>
          </cell>
          <cell r="G18">
            <v>420</v>
          </cell>
          <cell r="H18">
            <v>420</v>
          </cell>
          <cell r="I18">
            <v>400</v>
          </cell>
          <cell r="J18" t="str">
            <v>acute EC50/10</v>
          </cell>
        </row>
        <row r="19">
          <cell r="A19" t="str">
            <v>BENZO(g,h,i)PERYLENE</v>
          </cell>
          <cell r="B19">
            <v>0.02</v>
          </cell>
          <cell r="C19" t="str">
            <v>acute LC50/10</v>
          </cell>
          <cell r="D19">
            <v>10</v>
          </cell>
          <cell r="E19">
            <v>100</v>
          </cell>
          <cell r="F19">
            <v>20</v>
          </cell>
          <cell r="G19">
            <v>20</v>
          </cell>
          <cell r="H19">
            <v>20</v>
          </cell>
          <cell r="I19">
            <v>20</v>
          </cell>
          <cell r="J19" t="str">
            <v>acute LC50/10</v>
          </cell>
        </row>
        <row r="20">
          <cell r="A20" t="str">
            <v>BENZO(k)FLUORANTHENE</v>
          </cell>
          <cell r="B20">
            <v>0.14000000000000001</v>
          </cell>
          <cell r="C20" t="str">
            <v>acute LC50/10</v>
          </cell>
          <cell r="D20">
            <v>10</v>
          </cell>
          <cell r="E20">
            <v>100</v>
          </cell>
          <cell r="F20">
            <v>140</v>
          </cell>
          <cell r="G20">
            <v>140</v>
          </cell>
          <cell r="H20">
            <v>140</v>
          </cell>
          <cell r="I20">
            <v>100</v>
          </cell>
          <cell r="J20" t="str">
            <v>acute LC50/10</v>
          </cell>
        </row>
        <row r="21">
          <cell r="A21" t="str">
            <v>BERYLLIUM</v>
          </cell>
          <cell r="B21">
            <v>7.3</v>
          </cell>
          <cell r="C21" t="str">
            <v>chronic LOEC</v>
          </cell>
          <cell r="D21">
            <v>10</v>
          </cell>
          <cell r="E21">
            <v>2.5</v>
          </cell>
          <cell r="F21">
            <v>182.5</v>
          </cell>
          <cell r="G21">
            <v>182.5</v>
          </cell>
          <cell r="H21">
            <v>182.5</v>
          </cell>
          <cell r="I21">
            <v>200</v>
          </cell>
          <cell r="J21" t="str">
            <v>chronic LOEC</v>
          </cell>
        </row>
        <row r="22">
          <cell r="A22" t="str">
            <v>BIPHENYL, 1,1-</v>
          </cell>
          <cell r="B22">
            <v>320</v>
          </cell>
          <cell r="C22" t="str">
            <v>chronic LOEC</v>
          </cell>
          <cell r="D22">
            <v>10</v>
          </cell>
          <cell r="E22">
            <v>25</v>
          </cell>
          <cell r="F22">
            <v>80000</v>
          </cell>
          <cell r="G22">
            <v>50000</v>
          </cell>
          <cell r="H22">
            <v>50000</v>
          </cell>
          <cell r="I22">
            <v>50000</v>
          </cell>
          <cell r="J22" t="str">
            <v>Ceiling</v>
          </cell>
        </row>
        <row r="23">
          <cell r="A23" t="str">
            <v>BIS(2-CHLOROETHYL)ETHER</v>
          </cell>
          <cell r="B23">
            <v>24000</v>
          </cell>
          <cell r="C23" t="str">
            <v>acute LC50/10</v>
          </cell>
          <cell r="D23">
            <v>10</v>
          </cell>
          <cell r="E23">
            <v>2.5</v>
          </cell>
          <cell r="F23">
            <v>600000</v>
          </cell>
          <cell r="G23">
            <v>50000</v>
          </cell>
          <cell r="H23">
            <v>50000</v>
          </cell>
          <cell r="I23">
            <v>50000</v>
          </cell>
          <cell r="J23" t="str">
            <v>Ceiling</v>
          </cell>
        </row>
        <row r="24">
          <cell r="A24" t="str">
            <v>BIS(2-CHLOROISOPROPYL)ETHER</v>
          </cell>
          <cell r="B24">
            <v>24000</v>
          </cell>
          <cell r="C24" t="str">
            <v>acute LC50/10</v>
          </cell>
          <cell r="D24">
            <v>10</v>
          </cell>
          <cell r="E24">
            <v>2.5</v>
          </cell>
          <cell r="F24">
            <v>600000</v>
          </cell>
          <cell r="G24">
            <v>50000</v>
          </cell>
          <cell r="H24">
            <v>50000</v>
          </cell>
          <cell r="I24">
            <v>50000</v>
          </cell>
          <cell r="J24" t="str">
            <v>Ceiling</v>
          </cell>
        </row>
        <row r="25">
          <cell r="A25" t="str">
            <v>BIS(2-ETHYLHEXYL)PHTHALATE</v>
          </cell>
          <cell r="B25">
            <v>160</v>
          </cell>
          <cell r="C25" t="str">
            <v>chronic LOEC</v>
          </cell>
          <cell r="D25">
            <v>10</v>
          </cell>
          <cell r="E25">
            <v>100</v>
          </cell>
          <cell r="F25">
            <v>160000</v>
          </cell>
          <cell r="G25">
            <v>50000</v>
          </cell>
          <cell r="H25">
            <v>50000</v>
          </cell>
          <cell r="I25">
            <v>50000</v>
          </cell>
          <cell r="J25" t="str">
            <v>Ceiling</v>
          </cell>
        </row>
        <row r="26">
          <cell r="A26" t="str">
            <v>BROMODICHLOROMETHANE</v>
          </cell>
          <cell r="B26">
            <v>20000</v>
          </cell>
          <cell r="C26" t="str">
            <v>acute LOEC/10</v>
          </cell>
          <cell r="D26">
            <v>10</v>
          </cell>
          <cell r="E26">
            <v>2.5</v>
          </cell>
          <cell r="F26">
            <v>500000</v>
          </cell>
          <cell r="G26">
            <v>50000</v>
          </cell>
          <cell r="H26">
            <v>50000</v>
          </cell>
          <cell r="I26">
            <v>50000</v>
          </cell>
          <cell r="J26" t="str">
            <v>Ceiling</v>
          </cell>
        </row>
        <row r="27">
          <cell r="A27" t="str">
            <v>BROMOFORM</v>
          </cell>
          <cell r="B27">
            <v>2900</v>
          </cell>
          <cell r="C27" t="str">
            <v>acute LC50/10</v>
          </cell>
          <cell r="D27">
            <v>10</v>
          </cell>
          <cell r="E27">
            <v>2.5</v>
          </cell>
          <cell r="F27">
            <v>72500</v>
          </cell>
          <cell r="G27">
            <v>50000</v>
          </cell>
          <cell r="H27">
            <v>50000</v>
          </cell>
          <cell r="I27">
            <v>50000</v>
          </cell>
          <cell r="J27" t="str">
            <v>Ceiling</v>
          </cell>
        </row>
        <row r="28">
          <cell r="A28" t="str">
            <v>BROMOMETHANE</v>
          </cell>
          <cell r="B28">
            <v>30</v>
          </cell>
          <cell r="C28" t="str">
            <v>acute LC50/10</v>
          </cell>
          <cell r="D28">
            <v>10</v>
          </cell>
          <cell r="E28">
            <v>2.5</v>
          </cell>
          <cell r="F28">
            <v>750</v>
          </cell>
          <cell r="G28">
            <v>750</v>
          </cell>
          <cell r="H28">
            <v>750</v>
          </cell>
          <cell r="I28">
            <v>800</v>
          </cell>
          <cell r="J28" t="str">
            <v>acute LC50/10</v>
          </cell>
        </row>
        <row r="29">
          <cell r="A29" t="str">
            <v>CADMIUM</v>
          </cell>
          <cell r="B29">
            <v>9.4E-2</v>
          </cell>
          <cell r="C29" t="str">
            <v>CCC(FW)</v>
          </cell>
          <cell r="D29">
            <v>10</v>
          </cell>
          <cell r="E29">
            <v>2.5</v>
          </cell>
          <cell r="F29">
            <v>2.35</v>
          </cell>
          <cell r="G29">
            <v>2.35</v>
          </cell>
          <cell r="H29">
            <v>4.2</v>
          </cell>
          <cell r="I29">
            <v>4</v>
          </cell>
          <cell r="J29" t="str">
            <v>Bckgrnd</v>
          </cell>
        </row>
        <row r="30">
          <cell r="A30" t="str">
            <v>CARBON TETRACHLORIDE</v>
          </cell>
          <cell r="B30">
            <v>200</v>
          </cell>
          <cell r="C30" t="str">
            <v>acute LC50/10</v>
          </cell>
          <cell r="D30">
            <v>10</v>
          </cell>
          <cell r="E30">
            <v>2.5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 t="str">
            <v>acute LC50/10</v>
          </cell>
        </row>
        <row r="31">
          <cell r="A31" t="str">
            <v>CHLORDANE</v>
          </cell>
          <cell r="B31">
            <v>4.0000000000000001E-3</v>
          </cell>
          <cell r="C31" t="str">
            <v>CCC(SW)</v>
          </cell>
          <cell r="D31">
            <v>10</v>
          </cell>
          <cell r="E31">
            <v>25</v>
          </cell>
          <cell r="F31">
            <v>1</v>
          </cell>
          <cell r="G31">
            <v>1</v>
          </cell>
          <cell r="H31">
            <v>1.5</v>
          </cell>
          <cell r="I31">
            <v>2</v>
          </cell>
          <cell r="J31" t="str">
            <v>PQL</v>
          </cell>
        </row>
        <row r="32">
          <cell r="A32" t="str">
            <v>CHLOROANILINE, p-</v>
          </cell>
          <cell r="B32">
            <v>10</v>
          </cell>
          <cell r="C32" t="str">
            <v>acute EC50/10</v>
          </cell>
          <cell r="D32">
            <v>10</v>
          </cell>
          <cell r="E32">
            <v>2.5</v>
          </cell>
          <cell r="F32">
            <v>250</v>
          </cell>
          <cell r="G32">
            <v>250</v>
          </cell>
          <cell r="H32">
            <v>250</v>
          </cell>
          <cell r="I32">
            <v>300</v>
          </cell>
          <cell r="J32" t="str">
            <v>acute EC50/10</v>
          </cell>
        </row>
        <row r="33">
          <cell r="A33" t="str">
            <v>CHLOROBENZENE</v>
          </cell>
          <cell r="B33">
            <v>38</v>
          </cell>
          <cell r="C33" t="str">
            <v>chronic LOEC</v>
          </cell>
          <cell r="D33">
            <v>10</v>
          </cell>
          <cell r="E33">
            <v>2.5</v>
          </cell>
          <cell r="F33">
            <v>950</v>
          </cell>
          <cell r="G33">
            <v>950</v>
          </cell>
          <cell r="H33">
            <v>950</v>
          </cell>
          <cell r="I33">
            <v>1000</v>
          </cell>
          <cell r="J33" t="str">
            <v>chronic LOEC</v>
          </cell>
        </row>
        <row r="34">
          <cell r="A34" t="str">
            <v>CHLOROFORM</v>
          </cell>
          <cell r="B34">
            <v>970</v>
          </cell>
          <cell r="C34" t="str">
            <v>chronic LOEC</v>
          </cell>
          <cell r="D34">
            <v>10</v>
          </cell>
          <cell r="E34">
            <v>2.5</v>
          </cell>
          <cell r="F34">
            <v>24250</v>
          </cell>
          <cell r="G34">
            <v>24250</v>
          </cell>
          <cell r="H34">
            <v>24250</v>
          </cell>
          <cell r="I34">
            <v>20000</v>
          </cell>
          <cell r="J34" t="str">
            <v>chronic LOEC</v>
          </cell>
        </row>
        <row r="35">
          <cell r="A35" t="str">
            <v>CHLOROPHENOL, 2-</v>
          </cell>
          <cell r="B35">
            <v>260</v>
          </cell>
          <cell r="C35" t="str">
            <v>acute LC50/10</v>
          </cell>
          <cell r="D35">
            <v>10</v>
          </cell>
          <cell r="E35">
            <v>2.5</v>
          </cell>
          <cell r="F35">
            <v>6500</v>
          </cell>
          <cell r="G35">
            <v>6500</v>
          </cell>
          <cell r="H35">
            <v>6500</v>
          </cell>
          <cell r="I35">
            <v>7000</v>
          </cell>
          <cell r="J35" t="str">
            <v>acute LC50/10</v>
          </cell>
        </row>
        <row r="36">
          <cell r="A36" t="str">
            <v>CHROMIUM (TOTAL)</v>
          </cell>
          <cell r="B36">
            <v>11</v>
          </cell>
          <cell r="C36" t="str">
            <v>CCC (FW) for Cr VI</v>
          </cell>
          <cell r="E36">
            <v>2.5</v>
          </cell>
          <cell r="F36">
            <v>0</v>
          </cell>
          <cell r="H36">
            <v>275</v>
          </cell>
          <cell r="I36">
            <v>300</v>
          </cell>
          <cell r="J36" t="str">
            <v>Lowest Cr value</v>
          </cell>
        </row>
        <row r="37">
          <cell r="A37" t="str">
            <v>CHROMIUM(III)</v>
          </cell>
          <cell r="B37">
            <v>24</v>
          </cell>
          <cell r="C37" t="str">
            <v>CCC(FW)</v>
          </cell>
          <cell r="D37">
            <v>10</v>
          </cell>
          <cell r="E37">
            <v>2.5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 t="str">
            <v>CCC(FW)</v>
          </cell>
        </row>
        <row r="38">
          <cell r="A38" t="str">
            <v>CHROMIUM(VI)</v>
          </cell>
          <cell r="B38">
            <v>11</v>
          </cell>
          <cell r="C38" t="str">
            <v>CCC(FW)</v>
          </cell>
          <cell r="D38">
            <v>10</v>
          </cell>
          <cell r="E38">
            <v>2.5</v>
          </cell>
          <cell r="F38">
            <v>275</v>
          </cell>
          <cell r="G38">
            <v>275</v>
          </cell>
          <cell r="H38">
            <v>275</v>
          </cell>
          <cell r="I38">
            <v>300</v>
          </cell>
          <cell r="J38" t="str">
            <v>CCC(FW)</v>
          </cell>
        </row>
        <row r="39">
          <cell r="A39" t="str">
            <v>CHRYSENE</v>
          </cell>
          <cell r="B39">
            <v>7.0000000000000007E-2</v>
          </cell>
          <cell r="C39" t="str">
            <v>acute LC50/10</v>
          </cell>
          <cell r="D39">
            <v>10</v>
          </cell>
          <cell r="E39">
            <v>100</v>
          </cell>
          <cell r="F39">
            <v>70</v>
          </cell>
          <cell r="G39">
            <v>70</v>
          </cell>
          <cell r="H39">
            <v>70</v>
          </cell>
          <cell r="I39">
            <v>70</v>
          </cell>
          <cell r="J39" t="str">
            <v>acute LC50/10</v>
          </cell>
        </row>
        <row r="40">
          <cell r="A40" t="str">
            <v>CYANIDE</v>
          </cell>
          <cell r="B40">
            <v>1</v>
          </cell>
          <cell r="C40" t="str">
            <v>CCC(SW)</v>
          </cell>
          <cell r="D40">
            <v>10</v>
          </cell>
          <cell r="E40">
            <v>2.5</v>
          </cell>
          <cell r="F40">
            <v>25</v>
          </cell>
          <cell r="G40">
            <v>25</v>
          </cell>
          <cell r="H40">
            <v>25</v>
          </cell>
          <cell r="I40">
            <v>30</v>
          </cell>
          <cell r="J40" t="str">
            <v>CCC(SW)</v>
          </cell>
        </row>
        <row r="41">
          <cell r="A41" t="str">
            <v>DIBENZO(a,h)ANTHRACENE</v>
          </cell>
          <cell r="B41">
            <v>0.04</v>
          </cell>
          <cell r="C41" t="str">
            <v>acute LC50/10</v>
          </cell>
          <cell r="D41">
            <v>10</v>
          </cell>
          <cell r="E41">
            <v>100</v>
          </cell>
          <cell r="F41">
            <v>40</v>
          </cell>
          <cell r="G41">
            <v>40</v>
          </cell>
          <cell r="H41">
            <v>40</v>
          </cell>
          <cell r="I41">
            <v>40</v>
          </cell>
          <cell r="J41" t="str">
            <v>acute LC50/10</v>
          </cell>
        </row>
        <row r="42">
          <cell r="A42" t="str">
            <v>DIBROMOCHLOROMETHANE</v>
          </cell>
          <cell r="B42">
            <v>3400</v>
          </cell>
          <cell r="C42" t="str">
            <v>acute LC50/10</v>
          </cell>
          <cell r="D42">
            <v>10</v>
          </cell>
          <cell r="E42">
            <v>2.5</v>
          </cell>
          <cell r="F42">
            <v>85000</v>
          </cell>
          <cell r="G42">
            <v>50000</v>
          </cell>
          <cell r="H42">
            <v>50000</v>
          </cell>
          <cell r="I42">
            <v>50000</v>
          </cell>
          <cell r="J42" t="str">
            <v>Ceiling</v>
          </cell>
        </row>
        <row r="43">
          <cell r="A43" t="str">
            <v>DICHLOROBENZENE, 1,2-  (o-DCB)</v>
          </cell>
          <cell r="B43">
            <v>78</v>
          </cell>
          <cell r="C43" t="str">
            <v>acute IC50/10</v>
          </cell>
          <cell r="D43">
            <v>10</v>
          </cell>
          <cell r="E43">
            <v>2.5</v>
          </cell>
          <cell r="F43">
            <v>1950</v>
          </cell>
          <cell r="G43">
            <v>1950</v>
          </cell>
          <cell r="H43">
            <v>1950</v>
          </cell>
          <cell r="I43">
            <v>2000</v>
          </cell>
          <cell r="J43" t="str">
            <v>acute IC50/10</v>
          </cell>
        </row>
        <row r="44">
          <cell r="A44" t="str">
            <v>DICHLOROBENZENE, 1,3-  (m-DCB)</v>
          </cell>
          <cell r="B44">
            <v>1500</v>
          </cell>
          <cell r="C44" t="str">
            <v>chronic LOEC</v>
          </cell>
          <cell r="D44">
            <v>10</v>
          </cell>
          <cell r="E44">
            <v>25</v>
          </cell>
          <cell r="F44">
            <v>375000</v>
          </cell>
          <cell r="G44">
            <v>50000</v>
          </cell>
          <cell r="H44">
            <v>50000</v>
          </cell>
          <cell r="I44">
            <v>50000</v>
          </cell>
          <cell r="J44" t="str">
            <v>Ceiling</v>
          </cell>
        </row>
        <row r="45">
          <cell r="A45" t="str">
            <v>DICHLOROBENZENE, 1,4-  (p-DCB)</v>
          </cell>
          <cell r="B45">
            <v>310</v>
          </cell>
          <cell r="C45" t="str">
            <v>chronic LOEC</v>
          </cell>
          <cell r="D45">
            <v>10</v>
          </cell>
          <cell r="E45">
            <v>2.5</v>
          </cell>
          <cell r="F45">
            <v>7750</v>
          </cell>
          <cell r="G45">
            <v>7750</v>
          </cell>
          <cell r="H45">
            <v>7750</v>
          </cell>
          <cell r="I45">
            <v>8000</v>
          </cell>
          <cell r="J45" t="str">
            <v>chronic LOEC</v>
          </cell>
        </row>
        <row r="46">
          <cell r="A46" t="str">
            <v>DICHLOROBENZIDINE, 3,3'-</v>
          </cell>
          <cell r="B46">
            <v>73</v>
          </cell>
          <cell r="C46" t="str">
            <v>acute LC50/10</v>
          </cell>
          <cell r="D46">
            <v>10</v>
          </cell>
          <cell r="E46">
            <v>2.5</v>
          </cell>
          <cell r="F46">
            <v>1825</v>
          </cell>
          <cell r="G46">
            <v>1825</v>
          </cell>
          <cell r="H46">
            <v>1825</v>
          </cell>
          <cell r="I46">
            <v>2000</v>
          </cell>
          <cell r="J46" t="str">
            <v>acute LC50/10</v>
          </cell>
        </row>
        <row r="47">
          <cell r="A47" t="str">
            <v>DICHLORODIPHENYL DICHLOROETHANE, P,P'- (DDD)</v>
          </cell>
          <cell r="B47">
            <v>0.18</v>
          </cell>
          <cell r="C47" t="str">
            <v>chronic LC50</v>
          </cell>
          <cell r="D47">
            <v>10</v>
          </cell>
          <cell r="E47">
            <v>25</v>
          </cell>
          <cell r="F47">
            <v>45</v>
          </cell>
          <cell r="G47">
            <v>45</v>
          </cell>
          <cell r="H47">
            <v>45</v>
          </cell>
          <cell r="I47">
            <v>50</v>
          </cell>
          <cell r="J47" t="str">
            <v>chronic LC50</v>
          </cell>
        </row>
        <row r="48">
          <cell r="A48" t="str">
            <v>DICHLORODIPHENYLDICHLOROETHYLENE,P,P'- (DDE)</v>
          </cell>
          <cell r="B48">
            <v>1.7</v>
          </cell>
          <cell r="C48" t="str">
            <v>chronic LC50</v>
          </cell>
          <cell r="D48">
            <v>10</v>
          </cell>
          <cell r="E48">
            <v>25</v>
          </cell>
          <cell r="F48">
            <v>425</v>
          </cell>
          <cell r="G48">
            <v>425</v>
          </cell>
          <cell r="H48">
            <v>425</v>
          </cell>
          <cell r="I48">
            <v>400</v>
          </cell>
          <cell r="J48" t="str">
            <v>chronic LC50</v>
          </cell>
        </row>
        <row r="49">
          <cell r="A49" t="str">
            <v>DICHLORODIPHENYLTRICHLOROETHANE, P,P'- (DDT)</v>
          </cell>
          <cell r="B49">
            <v>1E-3</v>
          </cell>
          <cell r="C49" t="str">
            <v>CCC(SW)</v>
          </cell>
          <cell r="D49">
            <v>10</v>
          </cell>
          <cell r="E49">
            <v>100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 t="str">
            <v>CCC(SW)</v>
          </cell>
        </row>
        <row r="50">
          <cell r="A50" t="str">
            <v>DICHLOROETHANE, 1,1-</v>
          </cell>
          <cell r="B50">
            <v>990</v>
          </cell>
          <cell r="C50" t="str">
            <v>chronic LOEC</v>
          </cell>
          <cell r="D50">
            <v>10</v>
          </cell>
          <cell r="E50">
            <v>2.5</v>
          </cell>
          <cell r="F50">
            <v>24750</v>
          </cell>
          <cell r="G50">
            <v>24750</v>
          </cell>
          <cell r="H50">
            <v>24750</v>
          </cell>
          <cell r="I50">
            <v>20000</v>
          </cell>
          <cell r="J50" t="str">
            <v>chronic LOEC</v>
          </cell>
        </row>
        <row r="51">
          <cell r="A51" t="str">
            <v>DICHLOROETHANE, 1,2-</v>
          </cell>
          <cell r="B51">
            <v>990</v>
          </cell>
          <cell r="C51" t="str">
            <v>chronic LOEC</v>
          </cell>
          <cell r="D51">
            <v>10</v>
          </cell>
          <cell r="E51">
            <v>2.5</v>
          </cell>
          <cell r="F51">
            <v>24750</v>
          </cell>
          <cell r="G51">
            <v>24750</v>
          </cell>
          <cell r="H51">
            <v>24750</v>
          </cell>
          <cell r="I51">
            <v>20000</v>
          </cell>
          <cell r="J51" t="str">
            <v>chronic LOEC</v>
          </cell>
        </row>
        <row r="52">
          <cell r="A52" t="str">
            <v>DICHLOROETHYLENE, 1,1-</v>
          </cell>
          <cell r="B52">
            <v>1200</v>
          </cell>
          <cell r="C52" t="str">
            <v>acute LC50/10</v>
          </cell>
          <cell r="D52">
            <v>10</v>
          </cell>
          <cell r="E52">
            <v>2.5</v>
          </cell>
          <cell r="F52">
            <v>30000</v>
          </cell>
          <cell r="G52">
            <v>30000</v>
          </cell>
          <cell r="H52">
            <v>30000</v>
          </cell>
          <cell r="I52">
            <v>30000</v>
          </cell>
          <cell r="J52" t="str">
            <v>acute LC50/10</v>
          </cell>
        </row>
        <row r="53">
          <cell r="A53" t="str">
            <v>DICHLOROETHYLENE, CIS-1,2-</v>
          </cell>
          <cell r="B53">
            <v>14000</v>
          </cell>
          <cell r="C53" t="str">
            <v>acute LC50/10</v>
          </cell>
          <cell r="D53">
            <v>10</v>
          </cell>
          <cell r="E53">
            <v>2.5</v>
          </cell>
          <cell r="F53">
            <v>350000</v>
          </cell>
          <cell r="G53">
            <v>50000</v>
          </cell>
          <cell r="H53">
            <v>50000</v>
          </cell>
          <cell r="I53">
            <v>50000</v>
          </cell>
          <cell r="J53" t="str">
            <v>Ceiling</v>
          </cell>
        </row>
        <row r="54">
          <cell r="A54" t="str">
            <v>DICHLOROETHYLENE, TRANS-1,2-</v>
          </cell>
          <cell r="B54">
            <v>22000</v>
          </cell>
          <cell r="C54" t="str">
            <v>acute LC50/10</v>
          </cell>
          <cell r="D54">
            <v>10</v>
          </cell>
          <cell r="E54">
            <v>2.5</v>
          </cell>
          <cell r="F54">
            <v>550000</v>
          </cell>
          <cell r="G54">
            <v>50000</v>
          </cell>
          <cell r="H54">
            <v>50000</v>
          </cell>
          <cell r="I54">
            <v>50000</v>
          </cell>
          <cell r="J54" t="str">
            <v>Ceiling</v>
          </cell>
        </row>
        <row r="55">
          <cell r="A55" t="str">
            <v>DICHLOROMETHANE</v>
          </cell>
          <cell r="B55">
            <v>6700</v>
          </cell>
          <cell r="C55" t="str">
            <v>chronic LOEC</v>
          </cell>
          <cell r="D55">
            <v>10</v>
          </cell>
          <cell r="E55">
            <v>2.5</v>
          </cell>
          <cell r="F55">
            <v>167500</v>
          </cell>
          <cell r="G55">
            <v>50000</v>
          </cell>
          <cell r="H55">
            <v>50000</v>
          </cell>
          <cell r="I55">
            <v>50000</v>
          </cell>
          <cell r="J55" t="str">
            <v>Ceiling</v>
          </cell>
        </row>
        <row r="56">
          <cell r="A56" t="str">
            <v>DICHLOROPHENOL, 2,4-</v>
          </cell>
          <cell r="B56">
            <v>80</v>
          </cell>
          <cell r="C56" t="str">
            <v>chronic LC50</v>
          </cell>
          <cell r="D56">
            <v>10</v>
          </cell>
          <cell r="E56">
            <v>2.5</v>
          </cell>
          <cell r="F56">
            <v>2000</v>
          </cell>
          <cell r="G56">
            <v>2000</v>
          </cell>
          <cell r="H56">
            <v>2000</v>
          </cell>
          <cell r="I56">
            <v>2000</v>
          </cell>
          <cell r="J56" t="str">
            <v>chronic LC50</v>
          </cell>
        </row>
        <row r="57">
          <cell r="A57" t="str">
            <v>DICHLOROPROPANE, 1,2-</v>
          </cell>
          <cell r="B57">
            <v>25000</v>
          </cell>
          <cell r="C57" t="str">
            <v>chronic LOEC</v>
          </cell>
          <cell r="D57">
            <v>10</v>
          </cell>
          <cell r="E57">
            <v>2.5</v>
          </cell>
          <cell r="F57">
            <v>625000</v>
          </cell>
          <cell r="G57">
            <v>50000</v>
          </cell>
          <cell r="H57">
            <v>50000</v>
          </cell>
          <cell r="I57">
            <v>50000</v>
          </cell>
          <cell r="J57" t="str">
            <v>Ceiling</v>
          </cell>
        </row>
        <row r="58">
          <cell r="A58" t="str">
            <v>DICHLOROPROPENE, 1,3-</v>
          </cell>
          <cell r="B58">
            <v>9</v>
          </cell>
          <cell r="C58" t="str">
            <v>acute EC50/10</v>
          </cell>
          <cell r="D58">
            <v>10</v>
          </cell>
          <cell r="E58">
            <v>2.5</v>
          </cell>
          <cell r="F58">
            <v>225</v>
          </cell>
          <cell r="G58">
            <v>225</v>
          </cell>
          <cell r="H58">
            <v>225</v>
          </cell>
          <cell r="I58">
            <v>200</v>
          </cell>
          <cell r="J58" t="str">
            <v>acute EC50/10</v>
          </cell>
        </row>
        <row r="59">
          <cell r="A59" t="str">
            <v>DIELDRIN</v>
          </cell>
          <cell r="B59">
            <v>1.9E-3</v>
          </cell>
          <cell r="C59" t="str">
            <v>CCC(SW)</v>
          </cell>
          <cell r="D59">
            <v>10</v>
          </cell>
          <cell r="E59">
            <v>25</v>
          </cell>
          <cell r="F59">
            <v>0.47499999999999998</v>
          </cell>
          <cell r="G59">
            <v>0.47499999999999998</v>
          </cell>
          <cell r="H59">
            <v>0.47499999999999998</v>
          </cell>
          <cell r="I59">
            <v>0.5</v>
          </cell>
          <cell r="J59" t="str">
            <v>CCC(SW)</v>
          </cell>
        </row>
        <row r="60">
          <cell r="A60" t="str">
            <v>DIETHYL PHTHALATE</v>
          </cell>
          <cell r="B60">
            <v>340</v>
          </cell>
          <cell r="C60" t="str">
            <v>acute EC50/10</v>
          </cell>
          <cell r="D60">
            <v>10</v>
          </cell>
          <cell r="E60">
            <v>2.5</v>
          </cell>
          <cell r="F60">
            <v>8500</v>
          </cell>
          <cell r="G60">
            <v>8500</v>
          </cell>
          <cell r="H60">
            <v>8500</v>
          </cell>
          <cell r="I60">
            <v>9000</v>
          </cell>
          <cell r="J60" t="str">
            <v>acute EC50/10</v>
          </cell>
        </row>
        <row r="61">
          <cell r="A61" t="str">
            <v>DIMETHYL PHTHALATE</v>
          </cell>
          <cell r="B61">
            <v>23000</v>
          </cell>
          <cell r="C61" t="str">
            <v>chronic LOEC</v>
          </cell>
          <cell r="D61">
            <v>10</v>
          </cell>
          <cell r="E61">
            <v>2.5</v>
          </cell>
          <cell r="F61">
            <v>575000</v>
          </cell>
          <cell r="G61">
            <v>50000</v>
          </cell>
          <cell r="H61">
            <v>50000</v>
          </cell>
          <cell r="I61">
            <v>50000</v>
          </cell>
          <cell r="J61" t="str">
            <v>Ceiling</v>
          </cell>
        </row>
        <row r="62">
          <cell r="A62" t="str">
            <v>DIMETHYLPHENOL, 2,4-</v>
          </cell>
          <cell r="B62">
            <v>3100</v>
          </cell>
          <cell r="C62" t="str">
            <v>chronic LOEC</v>
          </cell>
          <cell r="D62">
            <v>10</v>
          </cell>
          <cell r="E62">
            <v>2.5</v>
          </cell>
          <cell r="F62">
            <v>77500</v>
          </cell>
          <cell r="G62">
            <v>50000</v>
          </cell>
          <cell r="H62">
            <v>50000</v>
          </cell>
          <cell r="I62">
            <v>50000</v>
          </cell>
          <cell r="J62" t="str">
            <v>Ceiling</v>
          </cell>
        </row>
        <row r="63">
          <cell r="A63" t="str">
            <v>DINITROPHENOL, 2,4-</v>
          </cell>
          <cell r="B63">
            <v>900</v>
          </cell>
          <cell r="C63" t="str">
            <v>chronic LOEC</v>
          </cell>
          <cell r="D63">
            <v>10</v>
          </cell>
          <cell r="E63">
            <v>2.5</v>
          </cell>
          <cell r="F63">
            <v>22500</v>
          </cell>
          <cell r="G63">
            <v>22500</v>
          </cell>
          <cell r="H63">
            <v>22500</v>
          </cell>
          <cell r="I63">
            <v>20000</v>
          </cell>
          <cell r="J63" t="str">
            <v>chronic LOEC</v>
          </cell>
        </row>
        <row r="64">
          <cell r="A64" t="str">
            <v>DINITROTOLUENE, 2,4-</v>
          </cell>
          <cell r="B64">
            <v>3800</v>
          </cell>
          <cell r="C64" t="str">
            <v>acute EC50/10</v>
          </cell>
          <cell r="D64">
            <v>10</v>
          </cell>
          <cell r="E64">
            <v>2.5</v>
          </cell>
          <cell r="F64">
            <v>95000</v>
          </cell>
          <cell r="G64">
            <v>50000</v>
          </cell>
          <cell r="H64">
            <v>50000</v>
          </cell>
          <cell r="I64">
            <v>50000</v>
          </cell>
          <cell r="J64" t="str">
            <v>Ceiling</v>
          </cell>
        </row>
        <row r="65">
          <cell r="A65" t="str">
            <v>DIOXANE, 1,4-</v>
          </cell>
          <cell r="B65">
            <v>990000</v>
          </cell>
          <cell r="C65" t="str">
            <v>acute LC50/10</v>
          </cell>
          <cell r="D65">
            <v>10</v>
          </cell>
          <cell r="E65">
            <v>2.5</v>
          </cell>
          <cell r="F65">
            <v>24750000</v>
          </cell>
          <cell r="G65">
            <v>50000</v>
          </cell>
          <cell r="H65">
            <v>50000</v>
          </cell>
          <cell r="I65">
            <v>50000</v>
          </cell>
          <cell r="J65" t="str">
            <v>Ceiling</v>
          </cell>
        </row>
        <row r="66">
          <cell r="A66" t="str">
            <v>ENDOSULFAN</v>
          </cell>
          <cell r="B66">
            <v>8.6999999999999994E-3</v>
          </cell>
          <cell r="C66" t="str">
            <v>CCC(SW)</v>
          </cell>
          <cell r="D66">
            <v>10</v>
          </cell>
          <cell r="E66">
            <v>25</v>
          </cell>
          <cell r="F66">
            <v>2.1749999999999998</v>
          </cell>
          <cell r="G66">
            <v>2.1749999999999998</v>
          </cell>
          <cell r="H66">
            <v>2.1749999999999998</v>
          </cell>
          <cell r="I66">
            <v>2</v>
          </cell>
          <cell r="J66" t="str">
            <v>CCC(SW)</v>
          </cell>
        </row>
        <row r="67">
          <cell r="A67" t="str">
            <v>ENDRIN</v>
          </cell>
          <cell r="B67">
            <v>2.3E-3</v>
          </cell>
          <cell r="C67" t="str">
            <v>CCC(SW)</v>
          </cell>
          <cell r="D67">
            <v>10</v>
          </cell>
          <cell r="E67">
            <v>25</v>
          </cell>
          <cell r="F67">
            <v>0.57499999999999996</v>
          </cell>
          <cell r="G67">
            <v>0.57499999999999996</v>
          </cell>
          <cell r="H67">
            <v>5</v>
          </cell>
          <cell r="I67">
            <v>5</v>
          </cell>
          <cell r="J67" t="str">
            <v>PQL</v>
          </cell>
        </row>
        <row r="68">
          <cell r="A68" t="str">
            <v>ETHYLBENZENE</v>
          </cell>
          <cell r="B68">
            <v>181</v>
          </cell>
          <cell r="C68" t="str">
            <v>acute EC50/10</v>
          </cell>
          <cell r="D68">
            <v>10</v>
          </cell>
          <cell r="E68">
            <v>2.5</v>
          </cell>
          <cell r="F68">
            <v>4525</v>
          </cell>
          <cell r="G68">
            <v>4525</v>
          </cell>
          <cell r="H68">
            <v>4525</v>
          </cell>
          <cell r="I68">
            <v>5000</v>
          </cell>
          <cell r="J68" t="str">
            <v>acute EC50/10</v>
          </cell>
        </row>
        <row r="69">
          <cell r="A69" t="str">
            <v>ETHYLENE DIBROMIDE</v>
          </cell>
          <cell r="B69">
            <v>9600</v>
          </cell>
          <cell r="C69" t="str">
            <v>chronic LOEC</v>
          </cell>
          <cell r="D69">
            <v>10</v>
          </cell>
          <cell r="E69">
            <v>2.5</v>
          </cell>
          <cell r="F69">
            <v>240000</v>
          </cell>
          <cell r="G69">
            <v>50000</v>
          </cell>
          <cell r="H69">
            <v>50000</v>
          </cell>
          <cell r="I69">
            <v>50000</v>
          </cell>
          <cell r="J69" t="str">
            <v>Ceiling</v>
          </cell>
        </row>
        <row r="70">
          <cell r="A70" t="str">
            <v>FLUORANTHENE</v>
          </cell>
          <cell r="B70">
            <v>0.9</v>
          </cell>
          <cell r="C70" t="str">
            <v xml:space="preserve">acute </v>
          </cell>
          <cell r="D70">
            <v>10</v>
          </cell>
          <cell r="E70">
            <v>25</v>
          </cell>
          <cell r="F70">
            <v>225</v>
          </cell>
          <cell r="G70">
            <v>225</v>
          </cell>
          <cell r="H70">
            <v>225</v>
          </cell>
          <cell r="I70">
            <v>200</v>
          </cell>
          <cell r="J70" t="str">
            <v xml:space="preserve">acute </v>
          </cell>
        </row>
        <row r="71">
          <cell r="A71" t="str">
            <v>FLUORENE</v>
          </cell>
          <cell r="B71">
            <v>0.14000000000000001</v>
          </cell>
          <cell r="C71" t="str">
            <v>Median PAH phototox</v>
          </cell>
          <cell r="D71">
            <v>10</v>
          </cell>
          <cell r="E71">
            <v>25</v>
          </cell>
          <cell r="F71">
            <v>35</v>
          </cell>
          <cell r="G71">
            <v>35</v>
          </cell>
          <cell r="H71">
            <v>35</v>
          </cell>
          <cell r="I71">
            <v>40</v>
          </cell>
          <cell r="J71" t="str">
            <v>Median PAH phototox</v>
          </cell>
        </row>
        <row r="72">
          <cell r="A72" t="str">
            <v>HEPTACHLOR</v>
          </cell>
          <cell r="B72">
            <v>3.5999999999999999E-3</v>
          </cell>
          <cell r="C72" t="str">
            <v>CCC(SW)</v>
          </cell>
          <cell r="D72">
            <v>10</v>
          </cell>
          <cell r="E72">
            <v>25</v>
          </cell>
          <cell r="F72">
            <v>0.9</v>
          </cell>
          <cell r="G72">
            <v>0.9</v>
          </cell>
          <cell r="H72">
            <v>1</v>
          </cell>
          <cell r="I72">
            <v>1</v>
          </cell>
          <cell r="J72" t="str">
            <v>PQL</v>
          </cell>
        </row>
        <row r="73">
          <cell r="A73" t="str">
            <v>HEPTACHLOR EPOXIDE</v>
          </cell>
          <cell r="B73">
            <v>3.5999999999999999E-3</v>
          </cell>
          <cell r="C73" t="str">
            <v>CCC(SW)</v>
          </cell>
          <cell r="D73">
            <v>10</v>
          </cell>
          <cell r="E73">
            <v>25</v>
          </cell>
          <cell r="F73">
            <v>0.9</v>
          </cell>
          <cell r="G73">
            <v>0.9</v>
          </cell>
          <cell r="H73">
            <v>1.5</v>
          </cell>
          <cell r="I73">
            <v>2</v>
          </cell>
          <cell r="J73" t="str">
            <v>PQL</v>
          </cell>
        </row>
        <row r="74">
          <cell r="A74" t="str">
            <v>HEXACHLOROBENZENE</v>
          </cell>
          <cell r="B74">
            <v>23</v>
          </cell>
          <cell r="C74" t="str">
            <v>chronic LOEC</v>
          </cell>
          <cell r="D74">
            <v>10</v>
          </cell>
          <cell r="E74">
            <v>25</v>
          </cell>
          <cell r="F74">
            <v>5750</v>
          </cell>
          <cell r="G74">
            <v>5750</v>
          </cell>
          <cell r="H74">
            <v>5750</v>
          </cell>
          <cell r="I74">
            <v>6000</v>
          </cell>
          <cell r="J74" t="str">
            <v>chronic LOEC</v>
          </cell>
        </row>
        <row r="75">
          <cell r="A75" t="str">
            <v>HEXACHLOROBUTADIENE</v>
          </cell>
          <cell r="B75">
            <v>13</v>
          </cell>
          <cell r="C75" t="str">
            <v>chronic LOEC</v>
          </cell>
          <cell r="D75">
            <v>10</v>
          </cell>
          <cell r="E75">
            <v>25</v>
          </cell>
          <cell r="F75">
            <v>3250</v>
          </cell>
          <cell r="G75">
            <v>3250</v>
          </cell>
          <cell r="H75">
            <v>3250</v>
          </cell>
          <cell r="I75">
            <v>3000</v>
          </cell>
          <cell r="J75" t="str">
            <v>chronic LOEC</v>
          </cell>
        </row>
        <row r="76">
          <cell r="A76" t="str">
            <v>HEXACHLOROCYCLOHEXANE, GAMMA (gamma-HCH)</v>
          </cell>
          <cell r="B76">
            <v>1.6E-2</v>
          </cell>
          <cell r="C76" t="str">
            <v>CMC(SW)/10</v>
          </cell>
          <cell r="D76">
            <v>10</v>
          </cell>
          <cell r="E76">
            <v>25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 t="str">
            <v>CMC(SW)/10</v>
          </cell>
        </row>
        <row r="77">
          <cell r="A77" t="str">
            <v>HEXACHLOROETHANE</v>
          </cell>
          <cell r="B77">
            <v>210</v>
          </cell>
          <cell r="C77" t="str">
            <v>chronic LOEC</v>
          </cell>
          <cell r="D77">
            <v>10</v>
          </cell>
          <cell r="E77">
            <v>25</v>
          </cell>
          <cell r="F77">
            <v>52500</v>
          </cell>
          <cell r="G77">
            <v>50000</v>
          </cell>
          <cell r="H77">
            <v>50000</v>
          </cell>
          <cell r="I77">
            <v>50000</v>
          </cell>
          <cell r="J77" t="str">
            <v>Ceiling</v>
          </cell>
        </row>
        <row r="78">
          <cell r="A78" t="str">
            <v>HMX</v>
          </cell>
          <cell r="B78">
            <v>3900</v>
          </cell>
          <cell r="C78" t="str">
            <v>chronic NOEC</v>
          </cell>
          <cell r="D78">
            <v>10</v>
          </cell>
          <cell r="E78">
            <v>2.5</v>
          </cell>
          <cell r="F78">
            <v>97500</v>
          </cell>
          <cell r="G78">
            <v>50000</v>
          </cell>
          <cell r="H78">
            <v>50000</v>
          </cell>
          <cell r="I78">
            <v>50000</v>
          </cell>
          <cell r="J78" t="str">
            <v>Ceiling</v>
          </cell>
        </row>
        <row r="79">
          <cell r="A79" t="str">
            <v>INDENO(1,2,3-cd)PYRENE</v>
          </cell>
          <cell r="B79">
            <v>0.14000000000000001</v>
          </cell>
          <cell r="C79" t="str">
            <v>Median PAH phototox</v>
          </cell>
          <cell r="D79">
            <v>10</v>
          </cell>
          <cell r="E79">
            <v>100</v>
          </cell>
          <cell r="F79">
            <v>140</v>
          </cell>
          <cell r="G79">
            <v>140</v>
          </cell>
          <cell r="H79">
            <v>140</v>
          </cell>
          <cell r="I79">
            <v>100</v>
          </cell>
          <cell r="J79" t="str">
            <v>Median PAH phototox</v>
          </cell>
        </row>
        <row r="80">
          <cell r="A80" t="str">
            <v>LEAD</v>
          </cell>
          <cell r="B80">
            <v>0.54</v>
          </cell>
          <cell r="C80" t="str">
            <v>CCC(FW)</v>
          </cell>
          <cell r="D80">
            <v>10</v>
          </cell>
          <cell r="E80">
            <v>2.5</v>
          </cell>
          <cell r="F80">
            <v>13.5</v>
          </cell>
          <cell r="G80">
            <v>13.5</v>
          </cell>
          <cell r="H80">
            <v>13.5</v>
          </cell>
          <cell r="I80">
            <v>10</v>
          </cell>
          <cell r="J80" t="str">
            <v>CCC(FW)</v>
          </cell>
        </row>
        <row r="81">
          <cell r="A81" t="str">
            <v>MERCURY</v>
          </cell>
          <cell r="B81">
            <v>0.77</v>
          </cell>
          <cell r="C81" t="str">
            <v>CCC(FW)</v>
          </cell>
          <cell r="D81">
            <v>10</v>
          </cell>
          <cell r="E81">
            <v>2.5</v>
          </cell>
          <cell r="F81">
            <v>19.25</v>
          </cell>
          <cell r="G81">
            <v>19.25</v>
          </cell>
          <cell r="H81">
            <v>19.25</v>
          </cell>
          <cell r="I81">
            <v>20</v>
          </cell>
          <cell r="J81" t="str">
            <v>CCC(FW)</v>
          </cell>
        </row>
        <row r="82">
          <cell r="A82" t="str">
            <v>METHOXYCHLOR</v>
          </cell>
          <cell r="B82">
            <v>0.05</v>
          </cell>
          <cell r="C82" t="str">
            <v>chronic LOEC</v>
          </cell>
          <cell r="D82">
            <v>10</v>
          </cell>
          <cell r="E82">
            <v>25</v>
          </cell>
          <cell r="F82">
            <v>12.5</v>
          </cell>
          <cell r="G82">
            <v>12.5</v>
          </cell>
          <cell r="H82">
            <v>12.5</v>
          </cell>
          <cell r="I82">
            <v>10</v>
          </cell>
          <cell r="J82" t="str">
            <v>chronic LOEC</v>
          </cell>
        </row>
        <row r="83">
          <cell r="A83" t="str">
            <v>METHYL ETHYL KETONE</v>
          </cell>
          <cell r="B83">
            <v>200000</v>
          </cell>
          <cell r="C83" t="str">
            <v>acute LC50/10</v>
          </cell>
          <cell r="D83">
            <v>10</v>
          </cell>
          <cell r="E83">
            <v>2.5</v>
          </cell>
          <cell r="F83">
            <v>5000000</v>
          </cell>
          <cell r="G83">
            <v>50000</v>
          </cell>
          <cell r="H83">
            <v>50000</v>
          </cell>
          <cell r="I83">
            <v>50000</v>
          </cell>
          <cell r="J83" t="str">
            <v>Ceiling</v>
          </cell>
        </row>
        <row r="84">
          <cell r="A84" t="str">
            <v>METHYL ISOBUTYL KETONE</v>
          </cell>
          <cell r="B84">
            <v>156000</v>
          </cell>
          <cell r="C84" t="str">
            <v>chronic NOEC</v>
          </cell>
          <cell r="D84">
            <v>10</v>
          </cell>
          <cell r="E84">
            <v>2.5</v>
          </cell>
          <cell r="F84">
            <v>3900000</v>
          </cell>
          <cell r="G84">
            <v>50000</v>
          </cell>
          <cell r="H84">
            <v>50000</v>
          </cell>
          <cell r="I84">
            <v>50000</v>
          </cell>
          <cell r="J84" t="str">
            <v>Ceiling</v>
          </cell>
        </row>
        <row r="85">
          <cell r="A85" t="str">
            <v>METHYL MERCURY</v>
          </cell>
          <cell r="B85">
            <v>0.77</v>
          </cell>
          <cell r="C85" t="str">
            <v>CCC(FW)</v>
          </cell>
          <cell r="D85">
            <v>10</v>
          </cell>
          <cell r="E85">
            <v>2.5</v>
          </cell>
          <cell r="F85">
            <v>19.25</v>
          </cell>
          <cell r="G85">
            <v>19.25</v>
          </cell>
          <cell r="H85">
            <v>19.25</v>
          </cell>
          <cell r="I85">
            <v>20</v>
          </cell>
          <cell r="J85" t="str">
            <v>CCC(FW)</v>
          </cell>
        </row>
        <row r="86">
          <cell r="A86" t="str">
            <v>METHYL TERT BUTYL ETHER</v>
          </cell>
          <cell r="B86">
            <v>100000</v>
          </cell>
          <cell r="C86" t="str">
            <v>chronic LOEC</v>
          </cell>
          <cell r="D86">
            <v>10</v>
          </cell>
          <cell r="E86">
            <v>2.5</v>
          </cell>
          <cell r="F86">
            <v>2500000</v>
          </cell>
          <cell r="G86">
            <v>50000</v>
          </cell>
          <cell r="H86">
            <v>50000</v>
          </cell>
          <cell r="I86">
            <v>50000</v>
          </cell>
          <cell r="J86" t="str">
            <v>Ceiling</v>
          </cell>
        </row>
        <row r="87">
          <cell r="A87" t="str">
            <v>METHYLNAPHTHALENE, 2-</v>
          </cell>
          <cell r="B87">
            <v>70</v>
          </cell>
          <cell r="C87" t="str">
            <v>acute LC50/10</v>
          </cell>
          <cell r="D87">
            <v>10</v>
          </cell>
          <cell r="E87">
            <v>25</v>
          </cell>
          <cell r="F87">
            <v>17500</v>
          </cell>
          <cell r="G87">
            <v>17500</v>
          </cell>
          <cell r="H87">
            <v>17500</v>
          </cell>
          <cell r="I87">
            <v>20000</v>
          </cell>
          <cell r="J87" t="str">
            <v>acute LC50/10</v>
          </cell>
        </row>
        <row r="88">
          <cell r="A88" t="str">
            <v>NAPHTHALENE</v>
          </cell>
          <cell r="B88">
            <v>72</v>
          </cell>
          <cell r="C88" t="str">
            <v>chronic LOEC</v>
          </cell>
          <cell r="D88">
            <v>10</v>
          </cell>
          <cell r="E88">
            <v>25</v>
          </cell>
          <cell r="F88">
            <v>18000</v>
          </cell>
          <cell r="G88">
            <v>18000</v>
          </cell>
          <cell r="H88">
            <v>18000</v>
          </cell>
          <cell r="I88">
            <v>20000</v>
          </cell>
          <cell r="J88" t="str">
            <v>chronic LOEC</v>
          </cell>
        </row>
        <row r="89">
          <cell r="A89" t="str">
            <v>NICKEL</v>
          </cell>
          <cell r="B89">
            <v>8.1999999999999993</v>
          </cell>
          <cell r="C89" t="str">
            <v>CCC(SW)</v>
          </cell>
          <cell r="D89">
            <v>10</v>
          </cell>
          <cell r="E89">
            <v>2.5</v>
          </cell>
          <cell r="F89">
            <v>204.99999999999997</v>
          </cell>
          <cell r="G89">
            <v>204.99999999999997</v>
          </cell>
          <cell r="H89">
            <v>204.99999999999997</v>
          </cell>
          <cell r="I89">
            <v>200</v>
          </cell>
          <cell r="J89" t="str">
            <v>CCC(SW)</v>
          </cell>
        </row>
        <row r="90">
          <cell r="A90" t="str">
            <v>PENTACHLOROPHENOL</v>
          </cell>
          <cell r="B90">
            <v>7.9</v>
          </cell>
          <cell r="C90" t="str">
            <v>CCC(SW)</v>
          </cell>
          <cell r="D90">
            <v>10</v>
          </cell>
          <cell r="E90">
            <v>2.5</v>
          </cell>
          <cell r="F90">
            <v>197.5</v>
          </cell>
          <cell r="G90">
            <v>197.5</v>
          </cell>
          <cell r="H90">
            <v>197.5</v>
          </cell>
          <cell r="I90">
            <v>200</v>
          </cell>
          <cell r="J90" t="str">
            <v>CCC(SW)</v>
          </cell>
        </row>
        <row r="91">
          <cell r="A91" t="str">
            <v>PERCHLORATE</v>
          </cell>
          <cell r="B91">
            <v>59</v>
          </cell>
          <cell r="C91" t="str">
            <v>chronic LOEC</v>
          </cell>
          <cell r="D91">
            <v>10</v>
          </cell>
          <cell r="E91">
            <v>2.5</v>
          </cell>
          <cell r="F91">
            <v>1475</v>
          </cell>
          <cell r="G91">
            <v>1475</v>
          </cell>
          <cell r="H91">
            <v>1475</v>
          </cell>
          <cell r="I91">
            <v>1000</v>
          </cell>
          <cell r="J91" t="str">
            <v>chronic LOEC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E92">
            <v>2.5</v>
          </cell>
          <cell r="F92">
            <v>0</v>
          </cell>
          <cell r="H92">
            <v>5000</v>
          </cell>
          <cell r="I92">
            <v>5000</v>
          </cell>
          <cell r="J92" t="str">
            <v>Lowest EPH fraction</v>
          </cell>
        </row>
        <row r="93">
          <cell r="A93" t="str">
            <v>Aliphatics          C5 to C8</v>
          </cell>
          <cell r="B93">
            <v>250</v>
          </cell>
          <cell r="C93" t="str">
            <v>acute LC50/10</v>
          </cell>
          <cell r="D93">
            <v>10</v>
          </cell>
          <cell r="E93">
            <v>25</v>
          </cell>
          <cell r="F93">
            <v>62500</v>
          </cell>
          <cell r="G93">
            <v>50000</v>
          </cell>
          <cell r="H93">
            <v>50000</v>
          </cell>
          <cell r="I93">
            <v>50000</v>
          </cell>
          <cell r="J93" t="str">
            <v>Ceiling</v>
          </cell>
        </row>
        <row r="94">
          <cell r="A94" t="str">
            <v>C9 to C12</v>
          </cell>
          <cell r="B94">
            <v>1800</v>
          </cell>
          <cell r="C94" t="str">
            <v>acute LC50/10</v>
          </cell>
          <cell r="D94">
            <v>10</v>
          </cell>
          <cell r="E94">
            <v>100</v>
          </cell>
          <cell r="F94">
            <v>1800000</v>
          </cell>
          <cell r="G94">
            <v>50000</v>
          </cell>
          <cell r="H94">
            <v>50000</v>
          </cell>
          <cell r="I94">
            <v>50000</v>
          </cell>
          <cell r="J94" t="str">
            <v>Ceiling</v>
          </cell>
        </row>
        <row r="95">
          <cell r="A95" t="str">
            <v>C9 to C18</v>
          </cell>
          <cell r="B95">
            <v>1800</v>
          </cell>
          <cell r="C95" t="str">
            <v>acute LC50/10</v>
          </cell>
          <cell r="D95">
            <v>10</v>
          </cell>
          <cell r="E95">
            <v>100</v>
          </cell>
          <cell r="F95">
            <v>1800000</v>
          </cell>
          <cell r="G95">
            <v>50000</v>
          </cell>
          <cell r="H95">
            <v>50000</v>
          </cell>
          <cell r="I95">
            <v>50000</v>
          </cell>
          <cell r="J95" t="str">
            <v>Ceiling</v>
          </cell>
        </row>
        <row r="96">
          <cell r="A96" t="str">
            <v>C19 to C36</v>
          </cell>
          <cell r="B96">
            <v>2100</v>
          </cell>
          <cell r="C96" t="str">
            <v>acute EC50/10</v>
          </cell>
          <cell r="D96">
            <v>10</v>
          </cell>
          <cell r="E96">
            <v>100</v>
          </cell>
          <cell r="F96">
            <v>2100000</v>
          </cell>
          <cell r="G96">
            <v>50000</v>
          </cell>
          <cell r="H96">
            <v>50000</v>
          </cell>
          <cell r="I96">
            <v>50000</v>
          </cell>
          <cell r="J96" t="str">
            <v>Ceiling</v>
          </cell>
        </row>
        <row r="97">
          <cell r="A97" t="str">
            <v>Aromatics          C9 to C10</v>
          </cell>
          <cell r="B97">
            <v>540</v>
          </cell>
          <cell r="C97" t="str">
            <v>acute LC50/10</v>
          </cell>
          <cell r="D97">
            <v>10</v>
          </cell>
          <cell r="E97">
            <v>25</v>
          </cell>
          <cell r="F97">
            <v>135000</v>
          </cell>
          <cell r="G97">
            <v>50000</v>
          </cell>
          <cell r="H97">
            <v>50000</v>
          </cell>
          <cell r="I97">
            <v>50000</v>
          </cell>
          <cell r="J97" t="str">
            <v>Ceiling</v>
          </cell>
        </row>
        <row r="98">
          <cell r="A98" t="str">
            <v>C11 to C22</v>
          </cell>
          <cell r="B98">
            <v>5</v>
          </cell>
          <cell r="C98" t="str">
            <v>Mean PAH tox</v>
          </cell>
          <cell r="D98">
            <v>10</v>
          </cell>
          <cell r="E98">
            <v>100</v>
          </cell>
          <cell r="F98">
            <v>5000</v>
          </cell>
          <cell r="G98">
            <v>5000</v>
          </cell>
          <cell r="H98">
            <v>5000</v>
          </cell>
          <cell r="I98">
            <v>5000</v>
          </cell>
          <cell r="J98" t="str">
            <v>Mean PAH tox</v>
          </cell>
        </row>
        <row r="99">
          <cell r="A99" t="str">
            <v>PHENANTHRENE</v>
          </cell>
          <cell r="B99">
            <v>38</v>
          </cell>
          <cell r="C99" t="str">
            <v>chronic LOEC</v>
          </cell>
          <cell r="D99">
            <v>10</v>
          </cell>
          <cell r="E99">
            <v>25</v>
          </cell>
          <cell r="F99">
            <v>9500</v>
          </cell>
          <cell r="G99">
            <v>9500</v>
          </cell>
          <cell r="H99">
            <v>9500</v>
          </cell>
          <cell r="I99">
            <v>10000</v>
          </cell>
          <cell r="J99" t="str">
            <v>chronic LOEC</v>
          </cell>
        </row>
        <row r="100">
          <cell r="A100" t="str">
            <v>PHENOL</v>
          </cell>
          <cell r="B100">
            <v>62</v>
          </cell>
          <cell r="C100" t="str">
            <v>chronic LOEC</v>
          </cell>
          <cell r="D100">
            <v>10</v>
          </cell>
          <cell r="E100">
            <v>2.5</v>
          </cell>
          <cell r="F100">
            <v>1550</v>
          </cell>
          <cell r="G100">
            <v>1550</v>
          </cell>
          <cell r="H100">
            <v>1550</v>
          </cell>
          <cell r="I100">
            <v>2000</v>
          </cell>
          <cell r="J100" t="str">
            <v>chronic LOEC</v>
          </cell>
        </row>
        <row r="101">
          <cell r="A101" t="str">
            <v>POLYCHLORINATED BIPHENYLS (PCBs)</v>
          </cell>
          <cell r="B101">
            <v>1.4E-2</v>
          </cell>
          <cell r="C101" t="str">
            <v xml:space="preserve">CCC (FW) </v>
          </cell>
          <cell r="D101">
            <v>10</v>
          </cell>
          <cell r="E101">
            <v>100</v>
          </cell>
          <cell r="F101">
            <v>14</v>
          </cell>
          <cell r="G101">
            <v>14</v>
          </cell>
          <cell r="H101">
            <v>14</v>
          </cell>
          <cell r="I101">
            <v>10</v>
          </cell>
          <cell r="J101" t="str">
            <v xml:space="preserve">CCC (FW) </v>
          </cell>
        </row>
        <row r="102">
          <cell r="A102" t="str">
            <v>PYRENE</v>
          </cell>
          <cell r="B102">
            <v>8.8999999999999996E-2</v>
          </cell>
          <cell r="C102" t="str">
            <v>acute LC50/10</v>
          </cell>
          <cell r="D102">
            <v>10</v>
          </cell>
          <cell r="E102">
            <v>25</v>
          </cell>
          <cell r="F102">
            <v>22.25</v>
          </cell>
          <cell r="G102">
            <v>22.25</v>
          </cell>
          <cell r="H102">
            <v>22.25</v>
          </cell>
          <cell r="I102">
            <v>20</v>
          </cell>
          <cell r="J102" t="str">
            <v>acute LC50/10</v>
          </cell>
        </row>
        <row r="103">
          <cell r="A103" t="str">
            <v>RDX</v>
          </cell>
          <cell r="B103">
            <v>2400</v>
          </cell>
          <cell r="C103" t="str">
            <v>chronic LOEC</v>
          </cell>
          <cell r="D103">
            <v>10</v>
          </cell>
          <cell r="E103">
            <v>2.5</v>
          </cell>
          <cell r="F103">
            <v>60000</v>
          </cell>
          <cell r="G103">
            <v>50000</v>
          </cell>
          <cell r="H103">
            <v>50000</v>
          </cell>
          <cell r="I103">
            <v>50000</v>
          </cell>
          <cell r="J103" t="str">
            <v>Ceiling</v>
          </cell>
        </row>
        <row r="104">
          <cell r="A104" t="str">
            <v>SELENIUM</v>
          </cell>
          <cell r="B104">
            <v>5</v>
          </cell>
          <cell r="C104" t="str">
            <v>CCC</v>
          </cell>
          <cell r="D104">
            <v>10</v>
          </cell>
          <cell r="E104">
            <v>2.5</v>
          </cell>
          <cell r="F104">
            <v>125</v>
          </cell>
          <cell r="G104">
            <v>125</v>
          </cell>
          <cell r="H104">
            <v>125</v>
          </cell>
          <cell r="I104">
            <v>100</v>
          </cell>
          <cell r="J104" t="str">
            <v>CCC</v>
          </cell>
        </row>
        <row r="105">
          <cell r="A105" t="str">
            <v>SILVER</v>
          </cell>
          <cell r="B105">
            <v>0.03</v>
          </cell>
          <cell r="C105" t="str">
            <v>CMC(FW)/10</v>
          </cell>
          <cell r="D105">
            <v>10</v>
          </cell>
          <cell r="E105">
            <v>2.5</v>
          </cell>
          <cell r="F105">
            <v>0.75</v>
          </cell>
          <cell r="G105">
            <v>0.75</v>
          </cell>
          <cell r="H105">
            <v>7</v>
          </cell>
          <cell r="I105">
            <v>7</v>
          </cell>
          <cell r="J105" t="str">
            <v>PQL</v>
          </cell>
        </row>
        <row r="106">
          <cell r="A106" t="str">
            <v>STYRENE</v>
          </cell>
          <cell r="B106">
            <v>250</v>
          </cell>
          <cell r="C106" t="str">
            <v>acute LC50/10</v>
          </cell>
          <cell r="D106">
            <v>10</v>
          </cell>
          <cell r="E106">
            <v>2.5</v>
          </cell>
          <cell r="F106">
            <v>6250</v>
          </cell>
          <cell r="G106">
            <v>6250</v>
          </cell>
          <cell r="H106">
            <v>6250</v>
          </cell>
          <cell r="I106">
            <v>6000</v>
          </cell>
          <cell r="J106" t="str">
            <v>acute LC50/10</v>
          </cell>
        </row>
        <row r="107">
          <cell r="A107" t="str">
            <v>TCDD, 2,3,7,8-  (equivalents)</v>
          </cell>
          <cell r="B107">
            <v>3.8000000000000002E-5</v>
          </cell>
          <cell r="C107" t="str">
            <v>chronicLOEC</v>
          </cell>
          <cell r="D107">
            <v>10</v>
          </cell>
          <cell r="E107">
            <v>100</v>
          </cell>
          <cell r="F107">
            <v>3.7999999999999999E-2</v>
          </cell>
          <cell r="G107">
            <v>3.7999999999999999E-2</v>
          </cell>
          <cell r="H107">
            <v>3.7999999999999999E-2</v>
          </cell>
          <cell r="I107">
            <v>0.04</v>
          </cell>
          <cell r="J107" t="str">
            <v>chronicLOEC</v>
          </cell>
        </row>
        <row r="108">
          <cell r="A108" t="str">
            <v>TETRACHLOROETHANE, 1,1,1,2-</v>
          </cell>
          <cell r="B108">
            <v>2000</v>
          </cell>
          <cell r="C108" t="str">
            <v>acute LC50/10</v>
          </cell>
          <cell r="D108">
            <v>10</v>
          </cell>
          <cell r="E108">
            <v>2.5</v>
          </cell>
          <cell r="F108">
            <v>50000</v>
          </cell>
          <cell r="G108">
            <v>50000</v>
          </cell>
          <cell r="H108">
            <v>50000</v>
          </cell>
          <cell r="I108">
            <v>50000</v>
          </cell>
          <cell r="J108" t="str">
            <v>acute LC50/10</v>
          </cell>
        </row>
        <row r="109">
          <cell r="A109" t="str">
            <v>TETRACHLOROETHANE, 1,1,2,2-</v>
          </cell>
          <cell r="B109">
            <v>4000</v>
          </cell>
          <cell r="C109" t="str">
            <v>chronic LOEC</v>
          </cell>
          <cell r="D109">
            <v>10</v>
          </cell>
          <cell r="E109">
            <v>2.5</v>
          </cell>
          <cell r="F109">
            <v>100000</v>
          </cell>
          <cell r="G109">
            <v>50000</v>
          </cell>
          <cell r="H109">
            <v>50000</v>
          </cell>
          <cell r="I109">
            <v>50000</v>
          </cell>
          <cell r="J109" t="str">
            <v>Ceiling</v>
          </cell>
        </row>
        <row r="110">
          <cell r="A110" t="str">
            <v>TETRACHLOROETHYLENE</v>
          </cell>
          <cell r="B110">
            <v>1100</v>
          </cell>
          <cell r="C110" t="str">
            <v>chronic LOEC</v>
          </cell>
          <cell r="D110">
            <v>10</v>
          </cell>
          <cell r="E110">
            <v>2.5</v>
          </cell>
          <cell r="F110">
            <v>27500</v>
          </cell>
          <cell r="G110">
            <v>27500</v>
          </cell>
          <cell r="H110">
            <v>27500</v>
          </cell>
        </row>
        <row r="111">
          <cell r="A111" t="str">
            <v>THALLIUM</v>
          </cell>
          <cell r="B111">
            <v>110</v>
          </cell>
          <cell r="C111" t="str">
            <v>chronic</v>
          </cell>
          <cell r="D111">
            <v>10</v>
          </cell>
          <cell r="E111">
            <v>2.5</v>
          </cell>
          <cell r="F111">
            <v>2750</v>
          </cell>
          <cell r="G111">
            <v>2750</v>
          </cell>
          <cell r="H111">
            <v>2750</v>
          </cell>
          <cell r="I111">
            <v>3000</v>
          </cell>
          <cell r="J111" t="str">
            <v>chronic</v>
          </cell>
        </row>
        <row r="112">
          <cell r="A112" t="str">
            <v>TOLUENE</v>
          </cell>
          <cell r="B112">
            <v>1400</v>
          </cell>
          <cell r="C112" t="str">
            <v>acute EC50/10</v>
          </cell>
          <cell r="D112">
            <v>10</v>
          </cell>
          <cell r="E112">
            <v>2.5</v>
          </cell>
          <cell r="F112">
            <v>35000</v>
          </cell>
          <cell r="G112">
            <v>35000</v>
          </cell>
          <cell r="H112">
            <v>35000</v>
          </cell>
          <cell r="I112">
            <v>40000</v>
          </cell>
          <cell r="J112" t="str">
            <v>acute EC50/10</v>
          </cell>
        </row>
        <row r="113">
          <cell r="A113" t="str">
            <v>TRICHLOROBENZENE, 1,2,4-</v>
          </cell>
          <cell r="B113">
            <v>340</v>
          </cell>
          <cell r="C113" t="str">
            <v>chronic LOEC</v>
          </cell>
          <cell r="D113">
            <v>10</v>
          </cell>
          <cell r="E113">
            <v>25</v>
          </cell>
          <cell r="F113">
            <v>85000</v>
          </cell>
          <cell r="G113">
            <v>50000</v>
          </cell>
          <cell r="H113">
            <v>50000</v>
          </cell>
          <cell r="I113">
            <v>50000</v>
          </cell>
          <cell r="J113" t="str">
            <v>Ceiling</v>
          </cell>
        </row>
        <row r="114">
          <cell r="A114" t="str">
            <v>TRICHLOROETHANE, 1,1,1-</v>
          </cell>
          <cell r="B114">
            <v>900</v>
          </cell>
          <cell r="C114" t="str">
            <v xml:space="preserve">acute EC10/10 </v>
          </cell>
          <cell r="D114">
            <v>10</v>
          </cell>
          <cell r="E114">
            <v>2.5</v>
          </cell>
          <cell r="F114">
            <v>22500</v>
          </cell>
          <cell r="G114">
            <v>22500</v>
          </cell>
          <cell r="H114">
            <v>22500</v>
          </cell>
          <cell r="I114">
            <v>20000</v>
          </cell>
          <cell r="J114" t="str">
            <v xml:space="preserve">acute EC10/10 </v>
          </cell>
        </row>
        <row r="115">
          <cell r="A115" t="str">
            <v>TRICHLOROETHANE, 1,1,2-</v>
          </cell>
          <cell r="B115">
            <v>15000</v>
          </cell>
          <cell r="C115" t="str">
            <v>chronic LOEC</v>
          </cell>
          <cell r="D115">
            <v>10</v>
          </cell>
          <cell r="E115">
            <v>2.5</v>
          </cell>
          <cell r="F115">
            <v>375000</v>
          </cell>
          <cell r="G115">
            <v>50000</v>
          </cell>
          <cell r="H115">
            <v>50000</v>
          </cell>
          <cell r="I115">
            <v>50000</v>
          </cell>
          <cell r="J115" t="str">
            <v>Ceiling</v>
          </cell>
        </row>
        <row r="116">
          <cell r="A116" t="str">
            <v>TRICHLOROETHYLENE</v>
          </cell>
          <cell r="B116">
            <v>190</v>
          </cell>
          <cell r="C116" t="str">
            <v>acute LC50/10</v>
          </cell>
          <cell r="D116">
            <v>10</v>
          </cell>
          <cell r="E116">
            <v>2.5</v>
          </cell>
          <cell r="F116">
            <v>4750</v>
          </cell>
          <cell r="G116">
            <v>4750</v>
          </cell>
          <cell r="H116">
            <v>4750</v>
          </cell>
          <cell r="I116">
            <v>5000</v>
          </cell>
          <cell r="J116" t="str">
            <v>acute LC50/10</v>
          </cell>
        </row>
        <row r="117">
          <cell r="A117" t="str">
            <v>TRICHLOROPHENOL, 2,4,5-</v>
          </cell>
          <cell r="B117">
            <v>130</v>
          </cell>
          <cell r="C117" t="str">
            <v>chronic</v>
          </cell>
          <cell r="D117">
            <v>10</v>
          </cell>
          <cell r="E117">
            <v>2.5</v>
          </cell>
          <cell r="F117">
            <v>3250</v>
          </cell>
          <cell r="G117">
            <v>3250</v>
          </cell>
          <cell r="H117">
            <v>3250</v>
          </cell>
          <cell r="I117">
            <v>3000</v>
          </cell>
          <cell r="J117" t="str">
            <v>chronic</v>
          </cell>
        </row>
        <row r="118">
          <cell r="A118" t="str">
            <v>TRICHLOROPHENOL 2,4,6-</v>
          </cell>
          <cell r="B118">
            <v>18</v>
          </cell>
          <cell r="C118" t="str">
            <v>acute LC50/10</v>
          </cell>
          <cell r="D118">
            <v>10</v>
          </cell>
          <cell r="E118">
            <v>2.5</v>
          </cell>
          <cell r="F118">
            <v>450</v>
          </cell>
          <cell r="G118">
            <v>450</v>
          </cell>
          <cell r="H118">
            <v>450</v>
          </cell>
          <cell r="I118">
            <v>500</v>
          </cell>
          <cell r="J118" t="str">
            <v>acute LC50/10</v>
          </cell>
        </row>
        <row r="119">
          <cell r="A119" t="str">
            <v>VANADIUM</v>
          </cell>
          <cell r="B119">
            <v>160</v>
          </cell>
          <cell r="C119" t="str">
            <v>chronic</v>
          </cell>
          <cell r="D119">
            <v>10</v>
          </cell>
          <cell r="E119">
            <v>2.5</v>
          </cell>
          <cell r="F119">
            <v>4000</v>
          </cell>
          <cell r="G119">
            <v>4000</v>
          </cell>
          <cell r="H119">
            <v>4000</v>
          </cell>
          <cell r="I119">
            <v>4000</v>
          </cell>
          <cell r="J119" t="str">
            <v>chronic</v>
          </cell>
        </row>
        <row r="120">
          <cell r="A120" t="str">
            <v>VINYL CHLORIDE</v>
          </cell>
          <cell r="B120">
            <v>41000</v>
          </cell>
          <cell r="C120" t="str">
            <v>acute EC50/10</v>
          </cell>
          <cell r="D120">
            <v>10</v>
          </cell>
          <cell r="E120">
            <v>2.5</v>
          </cell>
          <cell r="F120">
            <v>1025000</v>
          </cell>
          <cell r="G120">
            <v>50000</v>
          </cell>
          <cell r="H120">
            <v>50000</v>
          </cell>
          <cell r="I120">
            <v>50000</v>
          </cell>
          <cell r="J120" t="str">
            <v>Ceiling</v>
          </cell>
        </row>
        <row r="121">
          <cell r="A121" t="str">
            <v>XYLENES (Mixed Isomers)</v>
          </cell>
          <cell r="B121">
            <v>200</v>
          </cell>
          <cell r="C121" t="str">
            <v>acute EC50/10</v>
          </cell>
          <cell r="D121">
            <v>10</v>
          </cell>
          <cell r="E121">
            <v>2.5</v>
          </cell>
          <cell r="F121">
            <v>5000</v>
          </cell>
          <cell r="G121">
            <v>5000</v>
          </cell>
          <cell r="H121">
            <v>5000</v>
          </cell>
          <cell r="I121">
            <v>5000</v>
          </cell>
          <cell r="J121" t="str">
            <v>acute EC50/10</v>
          </cell>
        </row>
        <row r="122">
          <cell r="A122" t="str">
            <v>ZINC</v>
          </cell>
          <cell r="B122">
            <v>36</v>
          </cell>
          <cell r="C122" t="str">
            <v>CCC(FW)</v>
          </cell>
          <cell r="D122">
            <v>10</v>
          </cell>
          <cell r="E122">
            <v>2.5</v>
          </cell>
          <cell r="F122">
            <v>900</v>
          </cell>
          <cell r="G122">
            <v>900</v>
          </cell>
          <cell r="H122">
            <v>900</v>
          </cell>
          <cell r="I122">
            <v>900</v>
          </cell>
          <cell r="J122" t="str">
            <v>CCC(FW)</v>
          </cell>
        </row>
      </sheetData>
      <sheetData sheetId="10">
        <row r="1">
          <cell r="A1" t="str">
            <v xml:space="preserve">Identification of Surface Water Benchmarks </v>
          </cell>
          <cell r="D1" t="str">
            <v>Candidate Ecological Benchmarks</v>
          </cell>
        </row>
        <row r="2">
          <cell r="A2" t="str">
            <v>Used as GW-3 Target Values</v>
          </cell>
          <cell r="P2" t="str">
            <v>AQUIRE Referenced Lowest</v>
          </cell>
        </row>
        <row r="3">
          <cell r="D3" t="str">
            <v>Ecological NAWQC(1)</v>
          </cell>
          <cell r="P3" t="str">
            <v>Toxicity Value(4)</v>
          </cell>
        </row>
        <row r="4">
          <cell r="D4" t="str">
            <v>Freshwater</v>
          </cell>
          <cell r="H4" t="str">
            <v>Saltwater</v>
          </cell>
          <cell r="L4" t="str">
            <v>Lowest</v>
          </cell>
          <cell r="M4" t="str">
            <v xml:space="preserve">Lowest Chronic </v>
          </cell>
          <cell r="R4" t="str">
            <v>Acute Value</v>
          </cell>
          <cell r="S4" t="str">
            <v>Final Value</v>
          </cell>
          <cell r="T4" t="str">
            <v>Chronic or Estimated</v>
          </cell>
        </row>
        <row r="5">
          <cell r="D5" t="str">
            <v>CMC(FW)</v>
          </cell>
          <cell r="F5" t="str">
            <v>CCC(FW)</v>
          </cell>
          <cell r="H5" t="str">
            <v>CMC(SW)</v>
          </cell>
          <cell r="J5" t="str">
            <v>CCC(SW)</v>
          </cell>
          <cell r="L5" t="str">
            <v>NAWQC</v>
          </cell>
          <cell r="M5" t="str">
            <v xml:space="preserve">Value or Estimated </v>
          </cell>
          <cell r="N5" t="str">
            <v>NAWQC</v>
          </cell>
          <cell r="P5" t="str">
            <v>Chronic</v>
          </cell>
          <cell r="Q5" t="str">
            <v>Acute</v>
          </cell>
          <cell r="R5" t="str">
            <v>Divided by 10</v>
          </cell>
          <cell r="S5" t="str">
            <v>From AQUIRE</v>
          </cell>
          <cell r="T5" t="str">
            <v>Chronic(c)</v>
          </cell>
        </row>
        <row r="6">
          <cell r="A6" t="str">
            <v>Chemical</v>
          </cell>
          <cell r="B6" t="str">
            <v>CASRN</v>
          </cell>
          <cell r="D6" t="str">
            <v>(ug/L)</v>
          </cell>
          <cell r="F6" t="str">
            <v>(ug/L)</v>
          </cell>
          <cell r="H6" t="str">
            <v>(ug/L)</v>
          </cell>
          <cell r="J6" t="str">
            <v>(ug/L)</v>
          </cell>
          <cell r="L6" t="str">
            <v>(ug/L)</v>
          </cell>
          <cell r="M6" t="str">
            <v>Chronic Value</v>
          </cell>
          <cell r="N6" t="str">
            <v>basis</v>
          </cell>
          <cell r="P6" t="str">
            <v>(ug/L)</v>
          </cell>
          <cell r="Q6" t="str">
            <v>(ug/L)</v>
          </cell>
          <cell r="R6" t="str">
            <v>(ug/L)</v>
          </cell>
          <cell r="S6" t="str">
            <v>(ug/L)</v>
          </cell>
          <cell r="T6" t="str">
            <v>(ug/L)</v>
          </cell>
        </row>
        <row r="7">
          <cell r="A7" t="str">
            <v>ACENAPHTHENE</v>
          </cell>
          <cell r="B7" t="str">
            <v>83-32-9</v>
          </cell>
          <cell r="L7">
            <v>0</v>
          </cell>
          <cell r="M7">
            <v>0</v>
          </cell>
          <cell r="N7">
            <v>0</v>
          </cell>
          <cell r="P7">
            <v>40</v>
          </cell>
          <cell r="S7">
            <v>40</v>
          </cell>
          <cell r="T7" t="str">
            <v>`</v>
          </cell>
          <cell r="U7">
            <v>0</v>
          </cell>
        </row>
        <row r="8">
          <cell r="A8" t="str">
            <v>ACENAPHTHYLENE</v>
          </cell>
          <cell r="B8" t="str">
            <v>208-96-8</v>
          </cell>
          <cell r="L8">
            <v>0</v>
          </cell>
          <cell r="M8">
            <v>0</v>
          </cell>
          <cell r="N8">
            <v>0</v>
          </cell>
          <cell r="U8" t="str">
            <v>No Data</v>
          </cell>
        </row>
        <row r="9">
          <cell r="A9" t="str">
            <v>ACETONE</v>
          </cell>
          <cell r="B9" t="str">
            <v>67-64-1</v>
          </cell>
          <cell r="L9">
            <v>0</v>
          </cell>
          <cell r="M9">
            <v>0</v>
          </cell>
          <cell r="N9">
            <v>0</v>
          </cell>
          <cell r="Q9">
            <v>34000</v>
          </cell>
          <cell r="R9">
            <v>3400</v>
          </cell>
          <cell r="S9">
            <v>3400</v>
          </cell>
          <cell r="T9" t="e">
            <v>#REF!</v>
          </cell>
          <cell r="U9" t="e">
            <v>#REF!</v>
          </cell>
        </row>
        <row r="10">
          <cell r="A10" t="str">
            <v>ALDRIN</v>
          </cell>
          <cell r="B10" t="str">
            <v>309-00-2</v>
          </cell>
          <cell r="D10">
            <v>3</v>
          </cell>
          <cell r="H10">
            <v>1.3</v>
          </cell>
          <cell r="L10">
            <v>1.3</v>
          </cell>
          <cell r="M10">
            <v>0.13</v>
          </cell>
          <cell r="N10" t="str">
            <v>CMC(SW)/10</v>
          </cell>
          <cell r="T10" t="e">
            <v>#REF!</v>
          </cell>
          <cell r="U10" t="e">
            <v>#REF!</v>
          </cell>
        </row>
        <row r="11">
          <cell r="A11" t="str">
            <v>ANTHRACENE</v>
          </cell>
          <cell r="B11" t="str">
            <v>120-12-7</v>
          </cell>
          <cell r="L11">
            <v>0</v>
          </cell>
          <cell r="M11">
            <v>0</v>
          </cell>
          <cell r="N11">
            <v>0</v>
          </cell>
          <cell r="Q11">
            <v>1.27</v>
          </cell>
          <cell r="R11">
            <v>0.13</v>
          </cell>
          <cell r="S11">
            <v>0.13</v>
          </cell>
          <cell r="T11" t="e">
            <v>#REF!</v>
          </cell>
          <cell r="U11" t="e">
            <v>#REF!</v>
          </cell>
        </row>
        <row r="12">
          <cell r="A12" t="str">
            <v>ANTIMONY</v>
          </cell>
          <cell r="B12" t="str">
            <v>7440-36-0</v>
          </cell>
          <cell r="L12">
            <v>0</v>
          </cell>
          <cell r="M12">
            <v>0</v>
          </cell>
          <cell r="N12">
            <v>0</v>
          </cell>
          <cell r="P12">
            <v>300</v>
          </cell>
          <cell r="S12">
            <v>300</v>
          </cell>
          <cell r="T12" t="e">
            <v>#REF!</v>
          </cell>
          <cell r="U12" t="e">
            <v>#REF!</v>
          </cell>
        </row>
        <row r="13">
          <cell r="A13" t="str">
            <v>ARSENIC</v>
          </cell>
          <cell r="B13" t="str">
            <v>7440-38-2</v>
          </cell>
          <cell r="D13">
            <v>340</v>
          </cell>
          <cell r="F13">
            <v>150</v>
          </cell>
          <cell r="H13">
            <v>69</v>
          </cell>
          <cell r="J13">
            <v>36</v>
          </cell>
          <cell r="L13">
            <v>36</v>
          </cell>
          <cell r="M13">
            <v>36</v>
          </cell>
          <cell r="N13" t="str">
            <v>CCC(SW)</v>
          </cell>
          <cell r="T13" t="e">
            <v>#REF!</v>
          </cell>
          <cell r="U13" t="e">
            <v>#REF!</v>
          </cell>
        </row>
        <row r="14">
          <cell r="A14" t="str">
            <v>BARIUM</v>
          </cell>
          <cell r="B14" t="str">
            <v>7440-39-3</v>
          </cell>
          <cell r="L14">
            <v>0</v>
          </cell>
          <cell r="M14">
            <v>0</v>
          </cell>
          <cell r="N14">
            <v>0</v>
          </cell>
          <cell r="T14" t="e">
            <v>#REF!</v>
          </cell>
          <cell r="U14" t="e">
            <v>#REF!</v>
          </cell>
        </row>
        <row r="15">
          <cell r="A15" t="str">
            <v>BENZENE</v>
          </cell>
          <cell r="B15" t="str">
            <v>71-43-2</v>
          </cell>
          <cell r="L15">
            <v>0</v>
          </cell>
          <cell r="M15">
            <v>0</v>
          </cell>
          <cell r="N15">
            <v>0</v>
          </cell>
          <cell r="Q15">
            <v>4600</v>
          </cell>
          <cell r="R15">
            <v>460</v>
          </cell>
          <cell r="S15">
            <v>460</v>
          </cell>
          <cell r="T15" t="e">
            <v>#REF!</v>
          </cell>
          <cell r="U15" t="e">
            <v>#REF!</v>
          </cell>
        </row>
        <row r="16">
          <cell r="A16" t="str">
            <v>BENZO(a)ANTHRACENE</v>
          </cell>
          <cell r="B16" t="str">
            <v>56-55-3</v>
          </cell>
          <cell r="L16">
            <v>0</v>
          </cell>
          <cell r="M16">
            <v>0</v>
          </cell>
          <cell r="N16">
            <v>0</v>
          </cell>
          <cell r="Q16">
            <v>10</v>
          </cell>
          <cell r="R16">
            <v>1</v>
          </cell>
          <cell r="S16">
            <v>1</v>
          </cell>
          <cell r="T16" t="e">
            <v>#REF!</v>
          </cell>
          <cell r="U16" t="e">
            <v>#REF!</v>
          </cell>
        </row>
        <row r="17">
          <cell r="A17" t="str">
            <v>BENZO(a)PYRENE</v>
          </cell>
          <cell r="B17" t="str">
            <v>50-32-8</v>
          </cell>
          <cell r="L17">
            <v>0</v>
          </cell>
          <cell r="M17">
            <v>0</v>
          </cell>
          <cell r="N17">
            <v>0</v>
          </cell>
          <cell r="Q17">
            <v>5</v>
          </cell>
          <cell r="R17">
            <v>0.5</v>
          </cell>
          <cell r="S17">
            <v>0.5</v>
          </cell>
          <cell r="T17" t="e">
            <v>#REF!</v>
          </cell>
          <cell r="U17" t="e">
            <v>#REF!</v>
          </cell>
        </row>
        <row r="18">
          <cell r="A18" t="str">
            <v>BENZO(b)FLUORANTHENE</v>
          </cell>
          <cell r="B18" t="str">
            <v>205-99-2</v>
          </cell>
          <cell r="L18">
            <v>0</v>
          </cell>
          <cell r="M18">
            <v>0</v>
          </cell>
          <cell r="N18">
            <v>0</v>
          </cell>
          <cell r="Q18">
            <v>4.2</v>
          </cell>
          <cell r="R18">
            <v>0.42</v>
          </cell>
          <cell r="S18">
            <v>0.42</v>
          </cell>
          <cell r="T18" t="e">
            <v>#REF!</v>
          </cell>
          <cell r="U18" t="e">
            <v>#REF!</v>
          </cell>
        </row>
        <row r="19">
          <cell r="A19" t="str">
            <v>BENZO(g,h,i)PERYLENE</v>
          </cell>
          <cell r="B19" t="str">
            <v>191-24-2</v>
          </cell>
          <cell r="L19">
            <v>0</v>
          </cell>
          <cell r="M19">
            <v>0</v>
          </cell>
          <cell r="N19">
            <v>0</v>
          </cell>
          <cell r="Q19">
            <v>0.2</v>
          </cell>
          <cell r="R19">
            <v>0.02</v>
          </cell>
          <cell r="S19">
            <v>0.02</v>
          </cell>
          <cell r="T19" t="e">
            <v>#REF!</v>
          </cell>
          <cell r="U19" t="e">
            <v>#REF!</v>
          </cell>
        </row>
        <row r="20">
          <cell r="A20" t="str">
            <v>BENZO(k)FLUORANTHENE</v>
          </cell>
          <cell r="B20" t="str">
            <v>207-08-9</v>
          </cell>
          <cell r="L20">
            <v>0</v>
          </cell>
          <cell r="M20">
            <v>0</v>
          </cell>
          <cell r="N20">
            <v>0</v>
          </cell>
          <cell r="Q20">
            <v>1.4</v>
          </cell>
          <cell r="R20">
            <v>0.14000000000000001</v>
          </cell>
          <cell r="S20">
            <v>0.14000000000000001</v>
          </cell>
          <cell r="T20" t="e">
            <v>#REF!</v>
          </cell>
          <cell r="U20" t="e">
            <v>#REF!</v>
          </cell>
        </row>
        <row r="21">
          <cell r="A21" t="str">
            <v>BERYLLIUM</v>
          </cell>
          <cell r="B21" t="str">
            <v>7440-41-7</v>
          </cell>
          <cell r="L21">
            <v>0</v>
          </cell>
          <cell r="M21">
            <v>0</v>
          </cell>
          <cell r="N21">
            <v>0</v>
          </cell>
          <cell r="P21">
            <v>7.3</v>
          </cell>
          <cell r="S21">
            <v>7.3</v>
          </cell>
          <cell r="T21" t="e">
            <v>#REF!</v>
          </cell>
          <cell r="U21" t="e">
            <v>#REF!</v>
          </cell>
        </row>
        <row r="22">
          <cell r="A22" t="str">
            <v>BIPHENYL, 1,1-</v>
          </cell>
          <cell r="B22" t="str">
            <v xml:space="preserve">92-52-4 </v>
          </cell>
          <cell r="L22">
            <v>0</v>
          </cell>
          <cell r="M22">
            <v>0</v>
          </cell>
          <cell r="N22">
            <v>0</v>
          </cell>
          <cell r="P22">
            <v>320</v>
          </cell>
          <cell r="S22">
            <v>320</v>
          </cell>
          <cell r="T22" t="e">
            <v>#REF!</v>
          </cell>
          <cell r="U22" t="e">
            <v>#REF!</v>
          </cell>
        </row>
        <row r="23">
          <cell r="A23" t="str">
            <v>BIS(2-CHLOROETHYL)ETHER</v>
          </cell>
          <cell r="B23" t="str">
            <v>111-44-4</v>
          </cell>
          <cell r="L23">
            <v>0</v>
          </cell>
          <cell r="M23">
            <v>0</v>
          </cell>
          <cell r="N23">
            <v>0</v>
          </cell>
          <cell r="Q23">
            <v>240000</v>
          </cell>
          <cell r="R23">
            <v>24000</v>
          </cell>
          <cell r="S23">
            <v>24000</v>
          </cell>
          <cell r="T23" t="e">
            <v>#REF!</v>
          </cell>
          <cell r="U23" t="e">
            <v>#REF!</v>
          </cell>
        </row>
        <row r="24">
          <cell r="A24" t="str">
            <v>BIS(2-CHLOROISOPROPYL)ETHER</v>
          </cell>
          <cell r="B24" t="str">
            <v>39638-32-9</v>
          </cell>
          <cell r="L24">
            <v>0</v>
          </cell>
          <cell r="M24">
            <v>0</v>
          </cell>
          <cell r="N24">
            <v>0</v>
          </cell>
          <cell r="R24" t="str">
            <v>No Data</v>
          </cell>
          <cell r="U24" t="str">
            <v>No Data</v>
          </cell>
        </row>
        <row r="25">
          <cell r="A25" t="str">
            <v>BIS(2-ETHYLHEXYL)PHTHALATE</v>
          </cell>
          <cell r="B25" t="str">
            <v>117-81-7</v>
          </cell>
          <cell r="L25">
            <v>0</v>
          </cell>
          <cell r="M25">
            <v>0</v>
          </cell>
          <cell r="N25">
            <v>0</v>
          </cell>
          <cell r="P25">
            <v>160</v>
          </cell>
          <cell r="S25">
            <v>160</v>
          </cell>
          <cell r="T25" t="e">
            <v>#REF!</v>
          </cell>
          <cell r="U25" t="e">
            <v>#REF!</v>
          </cell>
        </row>
        <row r="26">
          <cell r="A26" t="str">
            <v>BROMODICHLOROMETHANE</v>
          </cell>
          <cell r="B26" t="str">
            <v>75-27-4</v>
          </cell>
          <cell r="L26">
            <v>0</v>
          </cell>
          <cell r="M26">
            <v>0</v>
          </cell>
          <cell r="N26">
            <v>0</v>
          </cell>
          <cell r="Q26">
            <v>200000</v>
          </cell>
          <cell r="R26">
            <v>20000</v>
          </cell>
          <cell r="S26">
            <v>20000</v>
          </cell>
          <cell r="T26" t="e">
            <v>#REF!</v>
          </cell>
          <cell r="U26" t="e">
            <v>#REF!</v>
          </cell>
        </row>
        <row r="27">
          <cell r="A27" t="str">
            <v>BROMOFORM</v>
          </cell>
          <cell r="B27" t="str">
            <v>75-25-2</v>
          </cell>
          <cell r="L27">
            <v>0</v>
          </cell>
          <cell r="M27">
            <v>0</v>
          </cell>
          <cell r="N27">
            <v>0</v>
          </cell>
          <cell r="Q27">
            <v>29000</v>
          </cell>
          <cell r="R27">
            <v>2900</v>
          </cell>
          <cell r="S27">
            <v>2900</v>
          </cell>
          <cell r="T27" t="e">
            <v>#REF!</v>
          </cell>
          <cell r="U27" t="e">
            <v>#REF!</v>
          </cell>
        </row>
        <row r="28">
          <cell r="A28" t="str">
            <v>BROMOMETHANE</v>
          </cell>
          <cell r="B28" t="str">
            <v>74-83-9</v>
          </cell>
          <cell r="L28">
            <v>0</v>
          </cell>
          <cell r="M28">
            <v>0</v>
          </cell>
          <cell r="N28">
            <v>0</v>
          </cell>
          <cell r="Q28">
            <v>300</v>
          </cell>
          <cell r="R28">
            <v>30</v>
          </cell>
          <cell r="S28">
            <v>30</v>
          </cell>
          <cell r="T28" t="e">
            <v>#REF!</v>
          </cell>
          <cell r="U28" t="e">
            <v>#REF!</v>
          </cell>
        </row>
        <row r="29">
          <cell r="A29" t="str">
            <v>CADMIUM</v>
          </cell>
          <cell r="B29" t="str">
            <v>7440-43-9</v>
          </cell>
          <cell r="D29">
            <v>0.52</v>
          </cell>
          <cell r="E29" t="str">
            <v>(a)</v>
          </cell>
          <cell r="F29">
            <v>9.4E-2</v>
          </cell>
          <cell r="G29" t="str">
            <v>(a)</v>
          </cell>
          <cell r="H29">
            <v>40</v>
          </cell>
          <cell r="J29">
            <v>8.8000000000000007</v>
          </cell>
          <cell r="L29">
            <v>9.4E-2</v>
          </cell>
          <cell r="M29">
            <v>9.4E-2</v>
          </cell>
          <cell r="N29" t="str">
            <v>CCC(FW)</v>
          </cell>
          <cell r="T29" t="e">
            <v>#REF!</v>
          </cell>
          <cell r="U29" t="e">
            <v>#REF!</v>
          </cell>
        </row>
        <row r="30">
          <cell r="A30" t="str">
            <v>CARBON TETRACHLORIDE</v>
          </cell>
          <cell r="B30" t="str">
            <v>56-23-5</v>
          </cell>
          <cell r="L30">
            <v>0</v>
          </cell>
          <cell r="M30">
            <v>0</v>
          </cell>
          <cell r="N30">
            <v>0</v>
          </cell>
          <cell r="Q30">
            <v>2000</v>
          </cell>
          <cell r="R30">
            <v>200</v>
          </cell>
          <cell r="S30">
            <v>200</v>
          </cell>
          <cell r="T30" t="e">
            <v>#REF!</v>
          </cell>
          <cell r="U30" t="e">
            <v>#REF!</v>
          </cell>
        </row>
        <row r="31">
          <cell r="A31" t="str">
            <v>CHLORDANE</v>
          </cell>
          <cell r="B31" t="str">
            <v>12789-03-6</v>
          </cell>
          <cell r="D31">
            <v>1.2</v>
          </cell>
          <cell r="F31">
            <v>4.3E-3</v>
          </cell>
          <cell r="H31">
            <v>0.05</v>
          </cell>
          <cell r="J31">
            <v>4.0000000000000001E-3</v>
          </cell>
          <cell r="L31">
            <v>4.0000000000000001E-3</v>
          </cell>
          <cell r="M31">
            <v>4.0000000000000001E-3</v>
          </cell>
          <cell r="N31" t="str">
            <v>CCC(SW)</v>
          </cell>
          <cell r="T31" t="e">
            <v>#REF!</v>
          </cell>
          <cell r="U31" t="e">
            <v>#REF!</v>
          </cell>
        </row>
        <row r="32">
          <cell r="A32" t="str">
            <v>CHLOROANILINE, p-</v>
          </cell>
          <cell r="B32" t="str">
            <v>106-47-8</v>
          </cell>
          <cell r="L32">
            <v>0</v>
          </cell>
          <cell r="M32">
            <v>0</v>
          </cell>
          <cell r="N32">
            <v>0</v>
          </cell>
          <cell r="Q32">
            <v>100</v>
          </cell>
          <cell r="R32">
            <v>10</v>
          </cell>
          <cell r="S32">
            <v>10</v>
          </cell>
          <cell r="T32" t="e">
            <v>#REF!</v>
          </cell>
          <cell r="U32" t="e">
            <v>#REF!</v>
          </cell>
        </row>
        <row r="33">
          <cell r="A33" t="str">
            <v>CHLOROBENZENE</v>
          </cell>
          <cell r="B33" t="str">
            <v>108-90-7</v>
          </cell>
          <cell r="L33">
            <v>0</v>
          </cell>
          <cell r="M33">
            <v>0</v>
          </cell>
          <cell r="N33">
            <v>0</v>
          </cell>
          <cell r="P33">
            <v>38</v>
          </cell>
          <cell r="S33">
            <v>38</v>
          </cell>
          <cell r="T33" t="e">
            <v>#REF!</v>
          </cell>
          <cell r="U33" t="e">
            <v>#REF!</v>
          </cell>
        </row>
        <row r="34">
          <cell r="A34" t="str">
            <v>CHLOROFORM</v>
          </cell>
          <cell r="B34" t="str">
            <v>67-66-3</v>
          </cell>
          <cell r="L34">
            <v>0</v>
          </cell>
          <cell r="M34">
            <v>0</v>
          </cell>
          <cell r="N34">
            <v>0</v>
          </cell>
          <cell r="T34" t="e">
            <v>#REF!</v>
          </cell>
          <cell r="U34" t="e">
            <v>#REF!</v>
          </cell>
        </row>
        <row r="35">
          <cell r="A35" t="str">
            <v>CHLOROPHENOL, 2-</v>
          </cell>
          <cell r="B35" t="str">
            <v>95-57-8</v>
          </cell>
          <cell r="L35">
            <v>0</v>
          </cell>
          <cell r="M35">
            <v>0</v>
          </cell>
          <cell r="N35">
            <v>0</v>
          </cell>
          <cell r="P35" t="str">
            <v xml:space="preserve"> </v>
          </cell>
          <cell r="Q35">
            <v>2600</v>
          </cell>
          <cell r="R35">
            <v>260</v>
          </cell>
          <cell r="S35">
            <v>260</v>
          </cell>
          <cell r="T35" t="e">
            <v>#REF!</v>
          </cell>
          <cell r="U35" t="e">
            <v>#REF!</v>
          </cell>
        </row>
        <row r="36">
          <cell r="A36" t="str">
            <v>CHROMIUM (TOTAL)</v>
          </cell>
          <cell r="B36" t="str">
            <v>7440-47-3</v>
          </cell>
          <cell r="D36">
            <v>16</v>
          </cell>
          <cell r="F36">
            <v>11</v>
          </cell>
          <cell r="H36">
            <v>1100</v>
          </cell>
          <cell r="J36">
            <v>50</v>
          </cell>
          <cell r="L36">
            <v>11</v>
          </cell>
          <cell r="M36">
            <v>11</v>
          </cell>
        </row>
        <row r="37">
          <cell r="A37" t="str">
            <v>CHROMIUM(III)</v>
          </cell>
          <cell r="B37" t="str">
            <v>16065-83-1</v>
          </cell>
          <cell r="D37">
            <v>180</v>
          </cell>
          <cell r="E37" t="str">
            <v>(a)</v>
          </cell>
          <cell r="F37">
            <v>24</v>
          </cell>
          <cell r="G37" t="str">
            <v>(a)</v>
          </cell>
          <cell r="L37">
            <v>24</v>
          </cell>
          <cell r="M37">
            <v>24</v>
          </cell>
          <cell r="N37" t="str">
            <v>CCC(FW)</v>
          </cell>
          <cell r="T37" t="e">
            <v>#REF!</v>
          </cell>
          <cell r="U37" t="e">
            <v>#REF!</v>
          </cell>
        </row>
        <row r="38">
          <cell r="A38" t="str">
            <v>CHROMIUM(VI)</v>
          </cell>
          <cell r="B38" t="str">
            <v>18540-29-9</v>
          </cell>
          <cell r="D38">
            <v>16</v>
          </cell>
          <cell r="F38">
            <v>11</v>
          </cell>
          <cell r="H38">
            <v>1100</v>
          </cell>
          <cell r="J38">
            <v>50</v>
          </cell>
          <cell r="L38">
            <v>11</v>
          </cell>
          <cell r="M38">
            <v>11</v>
          </cell>
          <cell r="N38" t="str">
            <v>CCC(FW)</v>
          </cell>
          <cell r="T38" t="e">
            <v>#REF!</v>
          </cell>
          <cell r="U38" t="e">
            <v>#REF!</v>
          </cell>
        </row>
        <row r="39">
          <cell r="A39" t="str">
            <v>CHRYSENE</v>
          </cell>
          <cell r="B39" t="str">
            <v>218-01-9</v>
          </cell>
          <cell r="L39">
            <v>0</v>
          </cell>
          <cell r="M39">
            <v>0</v>
          </cell>
          <cell r="N39">
            <v>0</v>
          </cell>
          <cell r="Q39">
            <v>0.7</v>
          </cell>
          <cell r="R39">
            <v>7.0000000000000007E-2</v>
          </cell>
          <cell r="S39">
            <v>7.0000000000000007E-2</v>
          </cell>
          <cell r="T39" t="e">
            <v>#REF!</v>
          </cell>
          <cell r="U39" t="e">
            <v>#REF!</v>
          </cell>
        </row>
        <row r="40">
          <cell r="A40" t="str">
            <v>CYANIDE</v>
          </cell>
          <cell r="B40" t="str">
            <v>57-12-5</v>
          </cell>
          <cell r="D40">
            <v>22</v>
          </cell>
          <cell r="F40">
            <v>5.2</v>
          </cell>
          <cell r="H40">
            <v>1</v>
          </cell>
          <cell r="J40">
            <v>1</v>
          </cell>
          <cell r="L40">
            <v>1</v>
          </cell>
          <cell r="M40">
            <v>1</v>
          </cell>
          <cell r="N40" t="str">
            <v>CCC(SW)</v>
          </cell>
          <cell r="T40" t="e">
            <v>#REF!</v>
          </cell>
          <cell r="U40" t="e">
            <v>#REF!</v>
          </cell>
        </row>
        <row r="41">
          <cell r="A41" t="str">
            <v>DIBENZO(a,h)ANTHRACENE</v>
          </cell>
          <cell r="B41" t="str">
            <v xml:space="preserve">53-70-3 </v>
          </cell>
          <cell r="L41">
            <v>0</v>
          </cell>
          <cell r="M41">
            <v>0</v>
          </cell>
          <cell r="N41">
            <v>0</v>
          </cell>
          <cell r="Q41">
            <v>0.4</v>
          </cell>
          <cell r="R41">
            <v>0.04</v>
          </cell>
          <cell r="S41">
            <v>0.04</v>
          </cell>
          <cell r="T41" t="e">
            <v>#REF!</v>
          </cell>
          <cell r="U41" t="e">
            <v>#REF!</v>
          </cell>
        </row>
        <row r="42">
          <cell r="A42" t="str">
            <v>DIBROMOCHLOROMETHANE</v>
          </cell>
          <cell r="B42" t="str">
            <v>124-48-1</v>
          </cell>
          <cell r="L42">
            <v>0</v>
          </cell>
          <cell r="M42">
            <v>0</v>
          </cell>
          <cell r="N42">
            <v>0</v>
          </cell>
          <cell r="Q42">
            <v>34000</v>
          </cell>
          <cell r="R42">
            <v>3400</v>
          </cell>
          <cell r="S42">
            <v>3400</v>
          </cell>
          <cell r="T42" t="e">
            <v>#REF!</v>
          </cell>
          <cell r="U42" t="e">
            <v>#REF!</v>
          </cell>
        </row>
        <row r="43">
          <cell r="A43" t="str">
            <v>DICHLOROBENZENE, 1,2-  (o-DCB)</v>
          </cell>
          <cell r="B43" t="str">
            <v>95-50-1</v>
          </cell>
          <cell r="L43">
            <v>0</v>
          </cell>
          <cell r="M43">
            <v>0</v>
          </cell>
          <cell r="N43">
            <v>0</v>
          </cell>
          <cell r="Q43">
            <v>780</v>
          </cell>
          <cell r="R43">
            <v>78</v>
          </cell>
          <cell r="S43">
            <v>78</v>
          </cell>
          <cell r="T43" t="e">
            <v>#REF!</v>
          </cell>
          <cell r="U43" t="e">
            <v>#REF!</v>
          </cell>
        </row>
        <row r="44">
          <cell r="A44" t="str">
            <v>DICHLOROBENZENE, 1,3-  (m-DCB)</v>
          </cell>
          <cell r="B44" t="str">
            <v>541-73-1</v>
          </cell>
          <cell r="L44">
            <v>0</v>
          </cell>
          <cell r="M44">
            <v>0</v>
          </cell>
          <cell r="N44">
            <v>0</v>
          </cell>
          <cell r="P44">
            <v>1450</v>
          </cell>
          <cell r="S44">
            <v>1500</v>
          </cell>
          <cell r="T44" t="e">
            <v>#REF!</v>
          </cell>
          <cell r="U44" t="e">
            <v>#REF!</v>
          </cell>
        </row>
        <row r="45">
          <cell r="A45" t="str">
            <v>DICHLOROBENZENE, 1,4-  (p-DCB)</v>
          </cell>
          <cell r="B45" t="str">
            <v>106-46-7</v>
          </cell>
          <cell r="L45">
            <v>0</v>
          </cell>
          <cell r="M45">
            <v>0</v>
          </cell>
          <cell r="N45">
            <v>0</v>
          </cell>
          <cell r="P45">
            <v>314</v>
          </cell>
          <cell r="S45">
            <v>310</v>
          </cell>
          <cell r="T45" t="e">
            <v>#REF!</v>
          </cell>
          <cell r="U45" t="e">
            <v>#REF!</v>
          </cell>
        </row>
        <row r="46">
          <cell r="A46" t="str">
            <v>DICHLOROBENZIDINE, 3,3'-</v>
          </cell>
          <cell r="B46" t="str">
            <v>91-94-1</v>
          </cell>
          <cell r="L46">
            <v>0</v>
          </cell>
          <cell r="M46">
            <v>0</v>
          </cell>
          <cell r="N46">
            <v>0</v>
          </cell>
          <cell r="Q46">
            <v>730</v>
          </cell>
          <cell r="R46">
            <v>73</v>
          </cell>
          <cell r="S46">
            <v>73</v>
          </cell>
          <cell r="T46" t="e">
            <v>#REF!</v>
          </cell>
          <cell r="U46" t="e">
            <v>#REF!</v>
          </cell>
        </row>
        <row r="47">
          <cell r="A47" t="str">
            <v>DICHLORODIPHENYL DICHLOROETHANE, P,P'- (DDD)</v>
          </cell>
          <cell r="B47" t="str">
            <v>72-54-8</v>
          </cell>
          <cell r="L47">
            <v>0</v>
          </cell>
          <cell r="M47">
            <v>0</v>
          </cell>
          <cell r="N47">
            <v>0</v>
          </cell>
          <cell r="P47">
            <v>0.18</v>
          </cell>
          <cell r="S47">
            <v>0.18</v>
          </cell>
          <cell r="T47" t="e">
            <v>#REF!</v>
          </cell>
          <cell r="U47" t="e">
            <v>#REF!</v>
          </cell>
        </row>
        <row r="48">
          <cell r="A48" t="str">
            <v>DICHLORODIPHENYLDICHLOROETHYLENE,P,P'- (DDE)</v>
          </cell>
          <cell r="B48" t="str">
            <v>72-55-9</v>
          </cell>
          <cell r="L48">
            <v>0</v>
          </cell>
          <cell r="M48">
            <v>0</v>
          </cell>
          <cell r="N48">
            <v>0</v>
          </cell>
          <cell r="P48">
            <v>1.66</v>
          </cell>
          <cell r="S48">
            <v>1.7</v>
          </cell>
          <cell r="T48" t="e">
            <v>#REF!</v>
          </cell>
          <cell r="U48" t="e">
            <v>#REF!</v>
          </cell>
        </row>
        <row r="49">
          <cell r="A49" t="str">
            <v>DICHLORODIPHENYLTRICHLOROETHANE, P,P'- (DDT)</v>
          </cell>
          <cell r="B49" t="str">
            <v>50-29-3</v>
          </cell>
          <cell r="D49">
            <v>1.1000000000000001</v>
          </cell>
          <cell r="F49">
            <v>1E-3</v>
          </cell>
          <cell r="H49">
            <v>0.13</v>
          </cell>
          <cell r="J49">
            <v>1E-3</v>
          </cell>
          <cell r="L49">
            <v>1E-3</v>
          </cell>
          <cell r="M49">
            <v>1E-3</v>
          </cell>
          <cell r="N49" t="str">
            <v>CCC(SW)</v>
          </cell>
          <cell r="T49" t="e">
            <v>#REF!</v>
          </cell>
          <cell r="U49" t="e">
            <v>#REF!</v>
          </cell>
        </row>
        <row r="50">
          <cell r="A50" t="str">
            <v>DICHLOROETHANE, 1,1-</v>
          </cell>
          <cell r="B50" t="str">
            <v xml:space="preserve">75-34-3 </v>
          </cell>
          <cell r="L50">
            <v>0</v>
          </cell>
          <cell r="M50">
            <v>0</v>
          </cell>
          <cell r="N50">
            <v>0</v>
          </cell>
          <cell r="U50" t="str">
            <v>No Data</v>
          </cell>
        </row>
        <row r="51">
          <cell r="A51" t="str">
            <v>DICHLOROETHANE, 1,2-</v>
          </cell>
          <cell r="B51" t="str">
            <v>107-06-2</v>
          </cell>
          <cell r="L51">
            <v>0</v>
          </cell>
          <cell r="M51">
            <v>0</v>
          </cell>
          <cell r="N51">
            <v>0</v>
          </cell>
          <cell r="T51" t="e">
            <v>#REF!</v>
          </cell>
          <cell r="U51" t="e">
            <v>#REF!</v>
          </cell>
        </row>
        <row r="52">
          <cell r="A52" t="str">
            <v>DICHLOROETHYLENE, 1,1-</v>
          </cell>
          <cell r="B52" t="str">
            <v>75-35-4</v>
          </cell>
          <cell r="L52">
            <v>0</v>
          </cell>
          <cell r="M52">
            <v>0</v>
          </cell>
          <cell r="N52">
            <v>0</v>
          </cell>
          <cell r="Q52">
            <v>11600</v>
          </cell>
          <cell r="R52">
            <v>1160</v>
          </cell>
          <cell r="S52">
            <v>1200</v>
          </cell>
          <cell r="T52" t="e">
            <v>#REF!</v>
          </cell>
          <cell r="U52" t="e">
            <v>#REF!</v>
          </cell>
        </row>
        <row r="53">
          <cell r="A53" t="str">
            <v>DICHLOROETHYLENE, CIS-1,2-</v>
          </cell>
          <cell r="B53" t="str">
            <v>156-59-2</v>
          </cell>
          <cell r="L53">
            <v>0</v>
          </cell>
          <cell r="M53">
            <v>0</v>
          </cell>
          <cell r="N53">
            <v>0</v>
          </cell>
          <cell r="U53" t="str">
            <v>No Data</v>
          </cell>
        </row>
        <row r="54">
          <cell r="A54" t="str">
            <v>DICHLOROETHYLENE, TRANS-1,2-</v>
          </cell>
          <cell r="B54" t="str">
            <v>156-60-5</v>
          </cell>
          <cell r="L54">
            <v>0</v>
          </cell>
          <cell r="M54">
            <v>0</v>
          </cell>
          <cell r="N54">
            <v>0</v>
          </cell>
          <cell r="Q54">
            <v>220000</v>
          </cell>
          <cell r="R54">
            <v>22000</v>
          </cell>
          <cell r="S54">
            <v>22000</v>
          </cell>
          <cell r="T54" t="e">
            <v>#REF!</v>
          </cell>
          <cell r="U54" t="e">
            <v>#REF!</v>
          </cell>
        </row>
        <row r="55">
          <cell r="A55" t="str">
            <v>DICHLOROMETHANE</v>
          </cell>
          <cell r="B55" t="str">
            <v>75-09-2</v>
          </cell>
          <cell r="L55">
            <v>0</v>
          </cell>
          <cell r="M55">
            <v>0</v>
          </cell>
          <cell r="N55">
            <v>0</v>
          </cell>
          <cell r="P55">
            <v>6730</v>
          </cell>
          <cell r="S55">
            <v>6700</v>
          </cell>
          <cell r="T55" t="e">
            <v>#REF!</v>
          </cell>
          <cell r="U55" t="e">
            <v>#REF!</v>
          </cell>
        </row>
        <row r="56">
          <cell r="A56" t="str">
            <v>DICHLOROPHENOL, 2,4-</v>
          </cell>
          <cell r="B56" t="str">
            <v>120-83-2</v>
          </cell>
          <cell r="L56">
            <v>0</v>
          </cell>
          <cell r="M56">
            <v>0</v>
          </cell>
          <cell r="N56">
            <v>0</v>
          </cell>
          <cell r="P56">
            <v>80</v>
          </cell>
          <cell r="S56">
            <v>80</v>
          </cell>
          <cell r="T56" t="e">
            <v>#REF!</v>
          </cell>
          <cell r="U56" t="e">
            <v>#REF!</v>
          </cell>
        </row>
        <row r="57">
          <cell r="A57" t="str">
            <v>DICHLOROPROPANE, 1,2-</v>
          </cell>
          <cell r="B57" t="str">
            <v>78-87-5</v>
          </cell>
          <cell r="L57">
            <v>0</v>
          </cell>
          <cell r="M57">
            <v>0</v>
          </cell>
          <cell r="N57">
            <v>0</v>
          </cell>
          <cell r="P57">
            <v>25000</v>
          </cell>
          <cell r="S57">
            <v>25000</v>
          </cell>
          <cell r="T57" t="e">
            <v>#REF!</v>
          </cell>
          <cell r="U57" t="e">
            <v>#REF!</v>
          </cell>
        </row>
        <row r="58">
          <cell r="A58" t="str">
            <v>DICHLOROPROPENE, 1,3-</v>
          </cell>
          <cell r="B58" t="str">
            <v>542-75-6</v>
          </cell>
          <cell r="L58">
            <v>0</v>
          </cell>
          <cell r="M58">
            <v>0</v>
          </cell>
          <cell r="N58">
            <v>0</v>
          </cell>
          <cell r="Q58">
            <v>90</v>
          </cell>
          <cell r="R58">
            <v>9</v>
          </cell>
          <cell r="S58">
            <v>9</v>
          </cell>
          <cell r="T58" t="e">
            <v>#REF!</v>
          </cell>
          <cell r="U58" t="e">
            <v>#REF!</v>
          </cell>
        </row>
        <row r="59">
          <cell r="A59" t="str">
            <v>DIELDRIN</v>
          </cell>
          <cell r="B59" t="str">
            <v>60-57-1</v>
          </cell>
          <cell r="D59">
            <v>0.24</v>
          </cell>
          <cell r="F59">
            <v>5.6000000000000001E-2</v>
          </cell>
          <cell r="H59">
            <v>0.71</v>
          </cell>
          <cell r="J59">
            <v>1.9E-3</v>
          </cell>
          <cell r="L59">
            <v>1.9E-3</v>
          </cell>
          <cell r="M59">
            <v>1.9E-3</v>
          </cell>
          <cell r="N59" t="str">
            <v>CCC(SW)</v>
          </cell>
          <cell r="T59" t="e">
            <v>#REF!</v>
          </cell>
          <cell r="U59" t="e">
            <v>#REF!</v>
          </cell>
        </row>
        <row r="60">
          <cell r="A60" t="str">
            <v>DIETHYL PHTHALATE</v>
          </cell>
          <cell r="B60" t="str">
            <v>84-66-2</v>
          </cell>
          <cell r="L60">
            <v>0</v>
          </cell>
          <cell r="M60">
            <v>0</v>
          </cell>
          <cell r="N60">
            <v>0</v>
          </cell>
          <cell r="Q60">
            <v>3400</v>
          </cell>
          <cell r="R60">
            <v>340</v>
          </cell>
          <cell r="S60">
            <v>340</v>
          </cell>
          <cell r="T60" t="e">
            <v>#REF!</v>
          </cell>
          <cell r="U60" t="e">
            <v>#REF!</v>
          </cell>
        </row>
        <row r="61">
          <cell r="A61" t="str">
            <v>DIMETHYL PHTHALATE</v>
          </cell>
          <cell r="B61" t="str">
            <v>131-11-3</v>
          </cell>
          <cell r="L61">
            <v>0</v>
          </cell>
          <cell r="M61">
            <v>0</v>
          </cell>
          <cell r="N61">
            <v>0</v>
          </cell>
          <cell r="P61">
            <v>23000</v>
          </cell>
          <cell r="S61">
            <v>23000</v>
          </cell>
          <cell r="T61" t="e">
            <v>#REF!</v>
          </cell>
          <cell r="U61" t="e">
            <v>#REF!</v>
          </cell>
        </row>
        <row r="62">
          <cell r="A62" t="str">
            <v>DIMETHYLPHENOL, 2,4-</v>
          </cell>
          <cell r="B62" t="str">
            <v>105-67-9</v>
          </cell>
          <cell r="L62">
            <v>0</v>
          </cell>
          <cell r="M62">
            <v>0</v>
          </cell>
          <cell r="N62">
            <v>0</v>
          </cell>
          <cell r="P62">
            <v>3110</v>
          </cell>
          <cell r="S62">
            <v>3100</v>
          </cell>
          <cell r="T62" t="e">
            <v>#REF!</v>
          </cell>
          <cell r="U62" t="e">
            <v>#REF!</v>
          </cell>
        </row>
        <row r="63">
          <cell r="A63" t="str">
            <v>DINITROPHENOL, 2,4-</v>
          </cell>
          <cell r="B63" t="str">
            <v>51-28-5</v>
          </cell>
          <cell r="L63">
            <v>0</v>
          </cell>
          <cell r="M63">
            <v>0</v>
          </cell>
          <cell r="N63">
            <v>0</v>
          </cell>
          <cell r="T63" t="e">
            <v>#REF!</v>
          </cell>
          <cell r="U63" t="e">
            <v>#REF!</v>
          </cell>
        </row>
        <row r="64">
          <cell r="A64" t="str">
            <v>DINITROTOLUENE, 2,4-</v>
          </cell>
          <cell r="B64" t="str">
            <v>121-14-2</v>
          </cell>
          <cell r="L64">
            <v>0</v>
          </cell>
          <cell r="M64">
            <v>0</v>
          </cell>
          <cell r="N64">
            <v>0</v>
          </cell>
          <cell r="T64" t="e">
            <v>#REF!</v>
          </cell>
          <cell r="U64" t="e">
            <v>#REF!</v>
          </cell>
        </row>
        <row r="65">
          <cell r="A65" t="str">
            <v>DIOXANE, 1,4-</v>
          </cell>
          <cell r="B65" t="str">
            <v>123-91-1</v>
          </cell>
          <cell r="L65">
            <v>0</v>
          </cell>
          <cell r="M65">
            <v>0</v>
          </cell>
          <cell r="N65">
            <v>0</v>
          </cell>
          <cell r="Q65">
            <v>9900000</v>
          </cell>
          <cell r="R65">
            <v>990000</v>
          </cell>
          <cell r="S65">
            <v>990000</v>
          </cell>
          <cell r="T65" t="e">
            <v>#REF!</v>
          </cell>
          <cell r="U65" t="e">
            <v>#REF!</v>
          </cell>
        </row>
        <row r="66">
          <cell r="A66" t="str">
            <v>ENDOSULFAN</v>
          </cell>
          <cell r="B66" t="str">
            <v>115-29-7</v>
          </cell>
          <cell r="D66">
            <v>0.22</v>
          </cell>
          <cell r="F66">
            <v>5.6000000000000001E-2</v>
          </cell>
          <cell r="H66">
            <v>3.4000000000000002E-2</v>
          </cell>
          <cell r="J66">
            <v>8.6999999999999994E-3</v>
          </cell>
          <cell r="L66">
            <v>8.6999999999999994E-3</v>
          </cell>
          <cell r="M66">
            <v>8.6999999999999994E-3</v>
          </cell>
          <cell r="N66" t="str">
            <v>CCC(SW)</v>
          </cell>
          <cell r="T66" t="e">
            <v>#REF!</v>
          </cell>
          <cell r="U66" t="e">
            <v>#REF!</v>
          </cell>
        </row>
        <row r="67">
          <cell r="A67" t="str">
            <v>ENDRIN</v>
          </cell>
          <cell r="B67" t="str">
            <v>72-20-8</v>
          </cell>
          <cell r="D67">
            <v>8.5999999999999993E-2</v>
          </cell>
          <cell r="F67">
            <v>3.5999999999999997E-2</v>
          </cell>
          <cell r="H67">
            <v>3.6999999999999998E-2</v>
          </cell>
          <cell r="J67">
            <v>2.3E-3</v>
          </cell>
          <cell r="L67">
            <v>2.3E-3</v>
          </cell>
          <cell r="M67">
            <v>2.3E-3</v>
          </cell>
          <cell r="N67" t="str">
            <v>CCC(SW)</v>
          </cell>
          <cell r="T67" t="e">
            <v>#REF!</v>
          </cell>
          <cell r="U67" t="e">
            <v>#REF!</v>
          </cell>
        </row>
        <row r="68">
          <cell r="A68" t="str">
            <v>ETHYLBENZENE</v>
          </cell>
          <cell r="B68" t="str">
            <v>100-41-4</v>
          </cell>
          <cell r="L68">
            <v>0</v>
          </cell>
          <cell r="M68">
            <v>0</v>
          </cell>
          <cell r="N68">
            <v>0</v>
          </cell>
          <cell r="Q68">
            <v>1810</v>
          </cell>
          <cell r="R68">
            <v>181</v>
          </cell>
          <cell r="S68">
            <v>181</v>
          </cell>
          <cell r="T68" t="e">
            <v>#REF!</v>
          </cell>
          <cell r="U68" t="e">
            <v>#REF!</v>
          </cell>
        </row>
        <row r="69">
          <cell r="A69" t="str">
            <v>ETHYLENE DIBROMIDE</v>
          </cell>
          <cell r="B69" t="str">
            <v>106-93-4</v>
          </cell>
          <cell r="L69">
            <v>0</v>
          </cell>
          <cell r="M69">
            <v>0</v>
          </cell>
          <cell r="N69">
            <v>0</v>
          </cell>
          <cell r="P69">
            <v>9620</v>
          </cell>
          <cell r="S69">
            <v>9600</v>
          </cell>
          <cell r="T69" t="e">
            <v>#REF!</v>
          </cell>
          <cell r="U69" t="e">
            <v>#REF!</v>
          </cell>
        </row>
        <row r="70">
          <cell r="A70" t="str">
            <v>FLUORANTHENE</v>
          </cell>
          <cell r="B70" t="str">
            <v>206-44-0</v>
          </cell>
          <cell r="L70">
            <v>0</v>
          </cell>
          <cell r="M70">
            <v>0</v>
          </cell>
          <cell r="N70">
            <v>0</v>
          </cell>
          <cell r="T70" t="e">
            <v>#REF!</v>
          </cell>
          <cell r="U70" t="e">
            <v>#REF!</v>
          </cell>
        </row>
        <row r="71">
          <cell r="A71" t="str">
            <v>FLUORENE</v>
          </cell>
          <cell r="B71" t="str">
            <v>86-73-7</v>
          </cell>
        </row>
        <row r="72">
          <cell r="A72" t="str">
            <v>HEPTACHLOR</v>
          </cell>
          <cell r="B72" t="str">
            <v>76-44-8</v>
          </cell>
          <cell r="D72">
            <v>0.52</v>
          </cell>
          <cell r="F72">
            <v>3.8E-3</v>
          </cell>
          <cell r="H72">
            <v>5.2999999999999999E-2</v>
          </cell>
          <cell r="J72">
            <v>3.5999999999999999E-3</v>
          </cell>
          <cell r="L72">
            <v>3.5999999999999999E-3</v>
          </cell>
          <cell r="M72">
            <v>3.5999999999999999E-3</v>
          </cell>
          <cell r="N72" t="str">
            <v>CCC(SW)</v>
          </cell>
          <cell r="U72" t="str">
            <v>No Data</v>
          </cell>
        </row>
        <row r="73">
          <cell r="A73" t="str">
            <v>HEPTACHLOR EPOXIDE</v>
          </cell>
          <cell r="B73" t="str">
            <v>1024-57-3</v>
          </cell>
          <cell r="D73">
            <v>0.52</v>
          </cell>
          <cell r="F73">
            <v>3.8E-3</v>
          </cell>
          <cell r="H73">
            <v>5.2999999999999999E-2</v>
          </cell>
          <cell r="J73">
            <v>3.5999999999999999E-3</v>
          </cell>
          <cell r="L73">
            <v>3.5999999999999999E-3</v>
          </cell>
          <cell r="M73">
            <v>3.5999999999999999E-3</v>
          </cell>
          <cell r="N73" t="str">
            <v>CCC(SW)</v>
          </cell>
          <cell r="T73" t="e">
            <v>#REF!</v>
          </cell>
          <cell r="U73" t="e">
            <v>#REF!</v>
          </cell>
        </row>
        <row r="74">
          <cell r="A74" t="str">
            <v>HEXACHLOROBENZENE</v>
          </cell>
          <cell r="B74" t="str">
            <v>118-74-1</v>
          </cell>
          <cell r="L74">
            <v>0</v>
          </cell>
          <cell r="N74">
            <v>0</v>
          </cell>
          <cell r="P74">
            <v>23</v>
          </cell>
          <cell r="S74">
            <v>23</v>
          </cell>
          <cell r="T74" t="e">
            <v>#REF!</v>
          </cell>
          <cell r="U74" t="e">
            <v>#REF!</v>
          </cell>
        </row>
        <row r="75">
          <cell r="A75" t="str">
            <v>HEXACHLOROBUTADIENE</v>
          </cell>
          <cell r="B75" t="str">
            <v>87-68-3</v>
          </cell>
          <cell r="L75">
            <v>0</v>
          </cell>
          <cell r="M75">
            <v>0</v>
          </cell>
          <cell r="N75">
            <v>0</v>
          </cell>
          <cell r="P75">
            <v>13</v>
          </cell>
          <cell r="S75">
            <v>13</v>
          </cell>
          <cell r="T75" t="e">
            <v>#REF!</v>
          </cell>
          <cell r="U75" t="e">
            <v>#REF!</v>
          </cell>
        </row>
        <row r="76">
          <cell r="A76" t="str">
            <v>HEXACHLOROCYCLOHEXANE, GAMMA (gamma-HCH)</v>
          </cell>
          <cell r="B76" t="str">
            <v>58-89-9</v>
          </cell>
          <cell r="D76">
            <v>0.95</v>
          </cell>
          <cell r="H76">
            <v>0.16</v>
          </cell>
          <cell r="L76">
            <v>0.16</v>
          </cell>
          <cell r="M76">
            <v>1.6E-2</v>
          </cell>
          <cell r="N76" t="str">
            <v>CMC(SW)/10</v>
          </cell>
          <cell r="T76" t="e">
            <v>#REF!</v>
          </cell>
          <cell r="U76" t="e">
            <v>#REF!</v>
          </cell>
        </row>
        <row r="77">
          <cell r="A77" t="str">
            <v>HEXACHLOROETHANE</v>
          </cell>
          <cell r="B77" t="str">
            <v>67-72-1</v>
          </cell>
          <cell r="L77">
            <v>0</v>
          </cell>
          <cell r="M77">
            <v>0</v>
          </cell>
          <cell r="N77">
            <v>0</v>
          </cell>
          <cell r="P77">
            <v>207</v>
          </cell>
          <cell r="S77">
            <v>210</v>
          </cell>
          <cell r="T77" t="e">
            <v>#REF!</v>
          </cell>
          <cell r="U77" t="e">
            <v>#REF!</v>
          </cell>
        </row>
        <row r="78">
          <cell r="A78" t="str">
            <v>HMX</v>
          </cell>
          <cell r="B78" t="str">
            <v>2691-41-0</v>
          </cell>
          <cell r="L78">
            <v>0</v>
          </cell>
          <cell r="M78">
            <v>0</v>
          </cell>
          <cell r="N78">
            <v>0</v>
          </cell>
          <cell r="P78">
            <v>3900</v>
          </cell>
          <cell r="S78">
            <v>3900</v>
          </cell>
          <cell r="T78" t="e">
            <v>#REF!</v>
          </cell>
          <cell r="U78" t="e">
            <v>#REF!</v>
          </cell>
        </row>
        <row r="79">
          <cell r="A79" t="str">
            <v>INDENO(1,2,3-cd)PYRENE</v>
          </cell>
          <cell r="B79" t="str">
            <v>193-39-5</v>
          </cell>
          <cell r="L79">
            <v>0</v>
          </cell>
          <cell r="M79">
            <v>0</v>
          </cell>
          <cell r="N79">
            <v>0</v>
          </cell>
          <cell r="T79" t="e">
            <v>#REF!</v>
          </cell>
          <cell r="U79" t="e">
            <v>#REF!</v>
          </cell>
        </row>
        <row r="80">
          <cell r="A80" t="str">
            <v>LEAD</v>
          </cell>
          <cell r="B80" t="str">
            <v>7439-92-1</v>
          </cell>
          <cell r="D80">
            <v>14</v>
          </cell>
          <cell r="E80" t="str">
            <v>(a)</v>
          </cell>
          <cell r="F80">
            <v>0.54</v>
          </cell>
          <cell r="G80" t="str">
            <v>(a)</v>
          </cell>
          <cell r="H80">
            <v>210</v>
          </cell>
          <cell r="J80">
            <v>8.1</v>
          </cell>
          <cell r="L80">
            <v>0.54</v>
          </cell>
          <cell r="M80">
            <v>0.54</v>
          </cell>
          <cell r="N80" t="str">
            <v>CCC(FW)</v>
          </cell>
          <cell r="T80" t="e">
            <v>#REF!</v>
          </cell>
          <cell r="U80" t="e">
            <v>#REF!</v>
          </cell>
        </row>
        <row r="81">
          <cell r="A81" t="str">
            <v>MERCURY</v>
          </cell>
          <cell r="B81" t="str">
            <v>7439-97-6</v>
          </cell>
          <cell r="D81">
            <v>1.4</v>
          </cell>
          <cell r="F81">
            <v>0.77</v>
          </cell>
          <cell r="H81">
            <v>1.8</v>
          </cell>
          <cell r="J81">
            <v>0.94</v>
          </cell>
          <cell r="L81">
            <v>0.77</v>
          </cell>
          <cell r="M81">
            <v>0.77</v>
          </cell>
          <cell r="N81" t="str">
            <v>CCC(FW)</v>
          </cell>
          <cell r="T81" t="e">
            <v>#REF!</v>
          </cell>
          <cell r="U81" t="e">
            <v>#REF!</v>
          </cell>
        </row>
        <row r="82">
          <cell r="A82" t="str">
            <v>METHOXYCHLOR</v>
          </cell>
          <cell r="B82" t="str">
            <v>72-43-5</v>
          </cell>
          <cell r="L82">
            <v>0</v>
          </cell>
          <cell r="M82">
            <v>0</v>
          </cell>
          <cell r="N82">
            <v>0</v>
          </cell>
          <cell r="P82">
            <v>0.05</v>
          </cell>
          <cell r="S82">
            <v>0.05</v>
          </cell>
          <cell r="T82" t="e">
            <v>#REF!</v>
          </cell>
          <cell r="U82" t="e">
            <v>#REF!</v>
          </cell>
        </row>
        <row r="83">
          <cell r="A83" t="str">
            <v>METHYL ETHYL KETONE</v>
          </cell>
          <cell r="B83" t="str">
            <v>78-93-3</v>
          </cell>
          <cell r="Q83">
            <v>1950000</v>
          </cell>
          <cell r="R83">
            <v>195000</v>
          </cell>
          <cell r="S83">
            <v>200000</v>
          </cell>
        </row>
        <row r="84">
          <cell r="A84" t="str">
            <v>METHYL ISOBUTYL KETONE</v>
          </cell>
          <cell r="B84" t="str">
            <v>108-10-1</v>
          </cell>
          <cell r="L84">
            <v>0</v>
          </cell>
          <cell r="M84">
            <v>0</v>
          </cell>
          <cell r="N84">
            <v>0</v>
          </cell>
          <cell r="P84">
            <v>156000</v>
          </cell>
          <cell r="S84">
            <v>156000</v>
          </cell>
          <cell r="T84" t="e">
            <v>#REF!</v>
          </cell>
          <cell r="U84" t="e">
            <v>#REF!</v>
          </cell>
        </row>
        <row r="85">
          <cell r="A85" t="str">
            <v>METHYL MERCURY</v>
          </cell>
          <cell r="B85" t="str">
            <v>22967-92-6</v>
          </cell>
        </row>
        <row r="86">
          <cell r="A86" t="str">
            <v>METHYL TERT BUTYL ETHER</v>
          </cell>
          <cell r="B86" t="str">
            <v>1634-04-4</v>
          </cell>
          <cell r="L86">
            <v>0</v>
          </cell>
          <cell r="M86">
            <v>0</v>
          </cell>
          <cell r="N86">
            <v>0</v>
          </cell>
          <cell r="T86" t="e">
            <v>#REF!</v>
          </cell>
          <cell r="U86" t="e">
            <v>#REF!</v>
          </cell>
        </row>
        <row r="87">
          <cell r="A87" t="str">
            <v>METHYLNAPHTHALENE, 2-</v>
          </cell>
          <cell r="B87" t="str">
            <v>91-57-6</v>
          </cell>
          <cell r="L87">
            <v>0</v>
          </cell>
          <cell r="M87">
            <v>0</v>
          </cell>
          <cell r="N87">
            <v>0</v>
          </cell>
          <cell r="Q87">
            <v>700</v>
          </cell>
          <cell r="R87">
            <v>70</v>
          </cell>
          <cell r="S87">
            <v>70</v>
          </cell>
          <cell r="T87" t="e">
            <v>#REF!</v>
          </cell>
          <cell r="U87" t="e">
            <v>#REF!</v>
          </cell>
        </row>
        <row r="88">
          <cell r="A88" t="str">
            <v>NAPHTHALENE</v>
          </cell>
          <cell r="B88" t="str">
            <v>91-20-3</v>
          </cell>
          <cell r="L88">
            <v>0</v>
          </cell>
          <cell r="M88">
            <v>0</v>
          </cell>
          <cell r="N88">
            <v>0</v>
          </cell>
          <cell r="P88">
            <v>72</v>
          </cell>
          <cell r="S88">
            <v>72</v>
          </cell>
          <cell r="T88" t="e">
            <v>#REF!</v>
          </cell>
          <cell r="U88" t="e">
            <v>#REF!</v>
          </cell>
        </row>
        <row r="89">
          <cell r="A89" t="str">
            <v>NICKEL</v>
          </cell>
          <cell r="B89" t="str">
            <v>7440-02-0</v>
          </cell>
          <cell r="D89">
            <v>140</v>
          </cell>
          <cell r="E89" t="str">
            <v>(a)</v>
          </cell>
          <cell r="F89">
            <v>16</v>
          </cell>
          <cell r="G89" t="str">
            <v>(a)</v>
          </cell>
          <cell r="H89">
            <v>74</v>
          </cell>
          <cell r="J89">
            <v>8.1999999999999993</v>
          </cell>
          <cell r="L89">
            <v>8.1999999999999993</v>
          </cell>
          <cell r="M89">
            <v>8.1999999999999993</v>
          </cell>
          <cell r="N89" t="str">
            <v>CCC(SW)</v>
          </cell>
          <cell r="T89" t="e">
            <v>#REF!</v>
          </cell>
          <cell r="U89" t="e">
            <v>#REF!</v>
          </cell>
        </row>
        <row r="90">
          <cell r="A90" t="str">
            <v>PENTACHLOROPHENOL</v>
          </cell>
          <cell r="B90" t="str">
            <v>87-86-5</v>
          </cell>
          <cell r="D90">
            <v>19</v>
          </cell>
          <cell r="E90" t="str">
            <v>(b)</v>
          </cell>
          <cell r="F90">
            <v>15</v>
          </cell>
          <cell r="G90" t="str">
            <v>(b)</v>
          </cell>
          <cell r="H90">
            <v>13</v>
          </cell>
          <cell r="J90">
            <v>7.9</v>
          </cell>
          <cell r="L90">
            <v>7.9</v>
          </cell>
          <cell r="M90">
            <v>7.9</v>
          </cell>
          <cell r="N90" t="str">
            <v>CCC(SW)</v>
          </cell>
          <cell r="T90" t="e">
            <v>#REF!</v>
          </cell>
          <cell r="U90" t="e">
            <v>#REF!</v>
          </cell>
        </row>
        <row r="91">
          <cell r="A91" t="str">
            <v>PERCHLORATE</v>
          </cell>
          <cell r="B91" t="str">
            <v>NA</v>
          </cell>
          <cell r="P91">
            <v>59</v>
          </cell>
          <cell r="S91">
            <v>59</v>
          </cell>
        </row>
        <row r="92">
          <cell r="A92" t="str">
            <v>PETROLEUM HYDROCARBONS</v>
          </cell>
          <cell r="B92" t="str">
            <v>NA</v>
          </cell>
          <cell r="L92">
            <v>0</v>
          </cell>
          <cell r="M92">
            <v>0</v>
          </cell>
          <cell r="N92">
            <v>0</v>
          </cell>
          <cell r="T92" t="e">
            <v>#REF!</v>
          </cell>
          <cell r="U92" t="e">
            <v>#REF!</v>
          </cell>
        </row>
        <row r="93">
          <cell r="A93" t="str">
            <v>Aliphatics          C5 to C8</v>
          </cell>
          <cell r="B93" t="str">
            <v>NA</v>
          </cell>
          <cell r="L93">
            <v>0</v>
          </cell>
          <cell r="M93">
            <v>0</v>
          </cell>
          <cell r="N93">
            <v>0</v>
          </cell>
          <cell r="Q93">
            <v>2500</v>
          </cell>
          <cell r="R93">
            <v>250</v>
          </cell>
          <cell r="S93">
            <v>250</v>
          </cell>
          <cell r="T93" t="e">
            <v>#REF!</v>
          </cell>
          <cell r="U93" t="e">
            <v>#REF!</v>
          </cell>
        </row>
        <row r="94">
          <cell r="A94" t="str">
            <v>C9 to C12</v>
          </cell>
          <cell r="B94" t="str">
            <v>NA</v>
          </cell>
          <cell r="L94">
            <v>0</v>
          </cell>
          <cell r="M94">
            <v>0</v>
          </cell>
          <cell r="N94">
            <v>0</v>
          </cell>
          <cell r="Q94">
            <v>18000</v>
          </cell>
          <cell r="R94">
            <v>1800</v>
          </cell>
          <cell r="S94">
            <v>1800</v>
          </cell>
          <cell r="T94" t="e">
            <v>#REF!</v>
          </cell>
          <cell r="U94" t="e">
            <v>#REF!</v>
          </cell>
        </row>
        <row r="95">
          <cell r="A95" t="str">
            <v>C9 to C18</v>
          </cell>
          <cell r="B95" t="str">
            <v>NA</v>
          </cell>
          <cell r="L95">
            <v>0</v>
          </cell>
          <cell r="M95">
            <v>0</v>
          </cell>
          <cell r="N95">
            <v>0</v>
          </cell>
          <cell r="Q95">
            <v>18000</v>
          </cell>
          <cell r="R95">
            <v>1800</v>
          </cell>
          <cell r="S95">
            <v>1800</v>
          </cell>
          <cell r="T95" t="e">
            <v>#REF!</v>
          </cell>
          <cell r="U95" t="e">
            <v>#REF!</v>
          </cell>
        </row>
        <row r="96">
          <cell r="A96" t="str">
            <v>C19 to C36</v>
          </cell>
          <cell r="B96" t="str">
            <v>NA</v>
          </cell>
          <cell r="L96">
            <v>0</v>
          </cell>
          <cell r="M96">
            <v>0</v>
          </cell>
          <cell r="N96">
            <v>0</v>
          </cell>
          <cell r="Q96">
            <v>21000</v>
          </cell>
          <cell r="R96">
            <v>2100</v>
          </cell>
          <cell r="S96">
            <v>2100</v>
          </cell>
          <cell r="T96" t="e">
            <v>#REF!</v>
          </cell>
          <cell r="U96" t="e">
            <v>#REF!</v>
          </cell>
        </row>
        <row r="97">
          <cell r="A97" t="str">
            <v>Aromatics          C9 to C10</v>
          </cell>
          <cell r="B97" t="str">
            <v>NA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T97" t="e">
            <v>#REF!</v>
          </cell>
          <cell r="U97" t="e">
            <v>#REF!</v>
          </cell>
        </row>
        <row r="98">
          <cell r="A98" t="str">
            <v>C11 to C22</v>
          </cell>
          <cell r="B98" t="str">
            <v>NA</v>
          </cell>
          <cell r="L98">
            <v>0</v>
          </cell>
          <cell r="M98">
            <v>0</v>
          </cell>
          <cell r="N98">
            <v>0</v>
          </cell>
          <cell r="T98" t="e">
            <v>#REF!</v>
          </cell>
          <cell r="U98" t="e">
            <v>#REF!</v>
          </cell>
        </row>
        <row r="99">
          <cell r="A99" t="str">
            <v>PHENANTHRENE</v>
          </cell>
          <cell r="B99" t="str">
            <v>85-01-8</v>
          </cell>
          <cell r="L99">
            <v>0</v>
          </cell>
          <cell r="M99">
            <v>0</v>
          </cell>
          <cell r="N99">
            <v>0</v>
          </cell>
          <cell r="T99" t="e">
            <v>#REF!</v>
          </cell>
          <cell r="U99" t="e">
            <v>#REF!</v>
          </cell>
        </row>
        <row r="100">
          <cell r="A100" t="str">
            <v>PHENOL</v>
          </cell>
          <cell r="B100" t="str">
            <v>108-95-2</v>
          </cell>
          <cell r="L100">
            <v>0</v>
          </cell>
          <cell r="M100">
            <v>0</v>
          </cell>
          <cell r="N100">
            <v>0</v>
          </cell>
          <cell r="P100">
            <v>62</v>
          </cell>
          <cell r="S100">
            <v>62</v>
          </cell>
          <cell r="T100" t="e">
            <v>#REF!</v>
          </cell>
          <cell r="U100" t="e">
            <v>#REF!</v>
          </cell>
        </row>
        <row r="101">
          <cell r="A101" t="str">
            <v>POLYCHLORINATED BIPHENYLS (PCBs)</v>
          </cell>
          <cell r="B101" t="str">
            <v>1336-36-3</v>
          </cell>
          <cell r="F101">
            <v>1.4E-2</v>
          </cell>
          <cell r="J101">
            <v>0.03</v>
          </cell>
          <cell r="L101">
            <v>1.4E-2</v>
          </cell>
          <cell r="M101">
            <v>1.4E-2</v>
          </cell>
          <cell r="N101" t="str">
            <v>CCC(FW)</v>
          </cell>
          <cell r="T101" t="e">
            <v>#REF!</v>
          </cell>
          <cell r="U101" t="e">
            <v>#REF!</v>
          </cell>
        </row>
        <row r="102">
          <cell r="A102" t="str">
            <v>PYRENE</v>
          </cell>
          <cell r="B102" t="str">
            <v>129-00-0</v>
          </cell>
          <cell r="D102" t="str">
            <v xml:space="preserve"> </v>
          </cell>
          <cell r="L102">
            <v>0</v>
          </cell>
          <cell r="M102">
            <v>0</v>
          </cell>
          <cell r="N102">
            <v>0</v>
          </cell>
          <cell r="Q102">
            <v>0.89</v>
          </cell>
          <cell r="R102">
            <v>8.8999999999999996E-2</v>
          </cell>
          <cell r="S102">
            <v>8.8999999999999996E-2</v>
          </cell>
          <cell r="T102" t="e">
            <v>#REF!</v>
          </cell>
          <cell r="U102" t="e">
            <v>#REF!</v>
          </cell>
        </row>
        <row r="103">
          <cell r="A103" t="str">
            <v>RDX</v>
          </cell>
          <cell r="B103" t="str">
            <v>121-82-4</v>
          </cell>
          <cell r="L103">
            <v>0</v>
          </cell>
          <cell r="M103">
            <v>0</v>
          </cell>
          <cell r="N103">
            <v>0</v>
          </cell>
          <cell r="P103">
            <v>2400</v>
          </cell>
          <cell r="S103">
            <v>2400</v>
          </cell>
          <cell r="T103" t="e">
            <v>#REF!</v>
          </cell>
          <cell r="U103" t="e">
            <v>#REF!</v>
          </cell>
        </row>
        <row r="104">
          <cell r="A104" t="str">
            <v>SELENIUM</v>
          </cell>
          <cell r="B104" t="str">
            <v>7782-49-2</v>
          </cell>
          <cell r="D104">
            <v>12.82</v>
          </cell>
          <cell r="E104" t="str">
            <v>(as selenate)</v>
          </cell>
          <cell r="F104">
            <v>5</v>
          </cell>
          <cell r="H104">
            <v>290</v>
          </cell>
          <cell r="J104">
            <v>71</v>
          </cell>
          <cell r="L104">
            <v>5</v>
          </cell>
          <cell r="M104">
            <v>5</v>
          </cell>
          <cell r="N104" t="str">
            <v>CCC(FW)</v>
          </cell>
          <cell r="T104" t="e">
            <v>#REF!</v>
          </cell>
          <cell r="U104" t="e">
            <v>#REF!</v>
          </cell>
        </row>
        <row r="105">
          <cell r="A105" t="str">
            <v>SILVER</v>
          </cell>
          <cell r="B105" t="str">
            <v>7440-22-4</v>
          </cell>
          <cell r="D105">
            <v>0.3</v>
          </cell>
          <cell r="E105" t="str">
            <v>(a)</v>
          </cell>
          <cell r="H105">
            <v>1.9</v>
          </cell>
          <cell r="L105">
            <v>0.3</v>
          </cell>
          <cell r="M105">
            <v>0.03</v>
          </cell>
          <cell r="N105" t="str">
            <v>CMC(FW)/10</v>
          </cell>
          <cell r="T105" t="e">
            <v>#REF!</v>
          </cell>
          <cell r="U105" t="e">
            <v>#REF!</v>
          </cell>
        </row>
        <row r="106">
          <cell r="A106" t="str">
            <v>STYRENE</v>
          </cell>
          <cell r="B106" t="str">
            <v>100-42-5</v>
          </cell>
          <cell r="L106">
            <v>0</v>
          </cell>
          <cell r="M106">
            <v>0</v>
          </cell>
          <cell r="N106">
            <v>0</v>
          </cell>
          <cell r="Q106">
            <v>2500</v>
          </cell>
          <cell r="R106">
            <v>250</v>
          </cell>
          <cell r="S106">
            <v>250</v>
          </cell>
          <cell r="T106" t="e">
            <v>#REF!</v>
          </cell>
          <cell r="U106" t="e">
            <v>#REF!</v>
          </cell>
        </row>
        <row r="107">
          <cell r="A107" t="str">
            <v>TCDD, 2,3,7,8-  (equivalents)</v>
          </cell>
          <cell r="B107" t="str">
            <v>1746-01-6</v>
          </cell>
          <cell r="L107">
            <v>0</v>
          </cell>
          <cell r="M107">
            <v>0</v>
          </cell>
          <cell r="P107">
            <v>3.8000000000000002E-5</v>
          </cell>
          <cell r="S107">
            <v>3.8000000000000002E-5</v>
          </cell>
        </row>
        <row r="108">
          <cell r="A108" t="str">
            <v>TETRACHLOROETHANE, 1,1,1,2-</v>
          </cell>
          <cell r="B108" t="str">
            <v>630-20-6</v>
          </cell>
          <cell r="L108">
            <v>0</v>
          </cell>
          <cell r="M108">
            <v>0</v>
          </cell>
          <cell r="N108">
            <v>0</v>
          </cell>
          <cell r="Q108">
            <v>20000</v>
          </cell>
          <cell r="R108">
            <v>2000</v>
          </cell>
          <cell r="S108">
            <v>2000</v>
          </cell>
          <cell r="T108" t="e">
            <v>#REF!</v>
          </cell>
          <cell r="U108" t="e">
            <v>#REF!</v>
          </cell>
        </row>
        <row r="109">
          <cell r="A109" t="str">
            <v>TETRACHLOROETHANE, 1,1,2,2-</v>
          </cell>
          <cell r="B109" t="str">
            <v>79-34-5</v>
          </cell>
          <cell r="L109">
            <v>0</v>
          </cell>
          <cell r="M109">
            <v>0</v>
          </cell>
          <cell r="N109">
            <v>0</v>
          </cell>
          <cell r="P109">
            <v>4000</v>
          </cell>
          <cell r="S109">
            <v>4000</v>
          </cell>
          <cell r="T109" t="e">
            <v>#REF!</v>
          </cell>
          <cell r="U109" t="e">
            <v>#REF!</v>
          </cell>
        </row>
        <row r="110">
          <cell r="A110" t="str">
            <v>TETRACHLOROETHYLENE</v>
          </cell>
          <cell r="B110" t="str">
            <v>127-18-4</v>
          </cell>
          <cell r="L110">
            <v>0</v>
          </cell>
          <cell r="M110">
            <v>0</v>
          </cell>
          <cell r="N110">
            <v>0</v>
          </cell>
          <cell r="P110">
            <v>1110</v>
          </cell>
          <cell r="S110">
            <v>1100</v>
          </cell>
          <cell r="T110" t="e">
            <v>#REF!</v>
          </cell>
          <cell r="U110" t="e">
            <v>#REF!</v>
          </cell>
        </row>
        <row r="111">
          <cell r="A111" t="str">
            <v>THALLIUM</v>
          </cell>
          <cell r="B111" t="str">
            <v>7440-28-0</v>
          </cell>
          <cell r="L111">
            <v>0</v>
          </cell>
          <cell r="M111">
            <v>0</v>
          </cell>
          <cell r="N111">
            <v>0</v>
          </cell>
          <cell r="P111">
            <v>110</v>
          </cell>
          <cell r="S111">
            <v>110</v>
          </cell>
          <cell r="T111" t="e">
            <v>#REF!</v>
          </cell>
          <cell r="U111" t="e">
            <v>#REF!</v>
          </cell>
        </row>
        <row r="112">
          <cell r="A112" t="str">
            <v>TOLUENE</v>
          </cell>
          <cell r="B112" t="str">
            <v>108-88-3</v>
          </cell>
          <cell r="L112">
            <v>0</v>
          </cell>
          <cell r="M112">
            <v>0</v>
          </cell>
          <cell r="N112">
            <v>0</v>
          </cell>
          <cell r="Q112">
            <v>1400</v>
          </cell>
          <cell r="S112">
            <v>1400</v>
          </cell>
          <cell r="T112" t="e">
            <v>#REF!</v>
          </cell>
          <cell r="U112" t="e">
            <v>#REF!</v>
          </cell>
        </row>
        <row r="113">
          <cell r="A113" t="str">
            <v>TRICHLOROBENZENE, 1,2,4-</v>
          </cell>
          <cell r="B113" t="str">
            <v>120-82-1</v>
          </cell>
          <cell r="L113">
            <v>0</v>
          </cell>
          <cell r="M113">
            <v>0</v>
          </cell>
          <cell r="N113">
            <v>0</v>
          </cell>
          <cell r="P113">
            <v>340</v>
          </cell>
          <cell r="S113">
            <v>340</v>
          </cell>
          <cell r="T113" t="e">
            <v>#REF!</v>
          </cell>
          <cell r="U113" t="e">
            <v>#REF!</v>
          </cell>
        </row>
        <row r="114">
          <cell r="A114" t="str">
            <v>TRICHLOROETHANE, 1,1,1-</v>
          </cell>
          <cell r="B114" t="str">
            <v>71-55-6</v>
          </cell>
          <cell r="L114">
            <v>0</v>
          </cell>
          <cell r="M114">
            <v>0</v>
          </cell>
          <cell r="N114">
            <v>0</v>
          </cell>
          <cell r="P114" t="str">
            <v>.</v>
          </cell>
          <cell r="Q114">
            <v>9000</v>
          </cell>
          <cell r="R114">
            <v>900</v>
          </cell>
          <cell r="S114">
            <v>900</v>
          </cell>
          <cell r="T114" t="e">
            <v>#REF!</v>
          </cell>
          <cell r="U114" t="e">
            <v>#REF!</v>
          </cell>
        </row>
        <row r="115">
          <cell r="A115" t="str">
            <v>TRICHLOROETHANE, 1,1,2-</v>
          </cell>
          <cell r="B115" t="str">
            <v xml:space="preserve">79-00-5 </v>
          </cell>
          <cell r="L115">
            <v>0</v>
          </cell>
          <cell r="M115">
            <v>0</v>
          </cell>
          <cell r="N115">
            <v>0</v>
          </cell>
          <cell r="P115">
            <v>14800</v>
          </cell>
          <cell r="S115">
            <v>15000</v>
          </cell>
          <cell r="T115" t="e">
            <v>#REF!</v>
          </cell>
          <cell r="U115" t="e">
            <v>#REF!</v>
          </cell>
        </row>
        <row r="116">
          <cell r="A116" t="str">
            <v>TRICHLOROETHYLENE</v>
          </cell>
          <cell r="B116" t="str">
            <v>79-01-6</v>
          </cell>
          <cell r="L116">
            <v>0</v>
          </cell>
          <cell r="M116">
            <v>0</v>
          </cell>
          <cell r="N116">
            <v>0</v>
          </cell>
          <cell r="Q116">
            <v>1900</v>
          </cell>
          <cell r="R116">
            <v>190</v>
          </cell>
          <cell r="S116">
            <v>190</v>
          </cell>
          <cell r="T116" t="e">
            <v>#REF!</v>
          </cell>
          <cell r="U116" t="e">
            <v>#REF!</v>
          </cell>
        </row>
        <row r="117">
          <cell r="A117" t="str">
            <v>TRICHLOROPHENOL, 2,4,5-</v>
          </cell>
          <cell r="B117" t="str">
            <v>95-95-4</v>
          </cell>
          <cell r="L117">
            <v>0</v>
          </cell>
          <cell r="M117">
            <v>0</v>
          </cell>
          <cell r="N117">
            <v>0</v>
          </cell>
          <cell r="P117">
            <v>125</v>
          </cell>
          <cell r="S117">
            <v>130</v>
          </cell>
          <cell r="T117" t="e">
            <v>#REF!</v>
          </cell>
          <cell r="U117" t="e">
            <v>#REF!</v>
          </cell>
        </row>
        <row r="118">
          <cell r="A118" t="str">
            <v>TRICHLOROPHENOL 2,4,6-</v>
          </cell>
          <cell r="B118" t="str">
            <v>88-06-2</v>
          </cell>
          <cell r="L118">
            <v>0</v>
          </cell>
          <cell r="M118">
            <v>0</v>
          </cell>
          <cell r="N118">
            <v>0</v>
          </cell>
          <cell r="Q118">
            <v>180</v>
          </cell>
          <cell r="R118">
            <v>18</v>
          </cell>
          <cell r="S118">
            <v>18</v>
          </cell>
          <cell r="T118" t="e">
            <v>#REF!</v>
          </cell>
          <cell r="U118" t="e">
            <v>#REF!</v>
          </cell>
        </row>
        <row r="119">
          <cell r="A119" t="str">
            <v>VANADIUM</v>
          </cell>
          <cell r="B119" t="str">
            <v>7440-62-2</v>
          </cell>
          <cell r="L119">
            <v>0</v>
          </cell>
          <cell r="M119">
            <v>0</v>
          </cell>
          <cell r="N119">
            <v>0</v>
          </cell>
          <cell r="P119">
            <v>160</v>
          </cell>
          <cell r="S119">
            <v>160</v>
          </cell>
          <cell r="T119" t="e">
            <v>#REF!</v>
          </cell>
          <cell r="U119" t="e">
            <v>#REF!</v>
          </cell>
        </row>
        <row r="120">
          <cell r="A120" t="str">
            <v>VINYL CHLORIDE</v>
          </cell>
          <cell r="B120" t="str">
            <v>75-01-4</v>
          </cell>
          <cell r="L120">
            <v>0</v>
          </cell>
          <cell r="M120">
            <v>0</v>
          </cell>
          <cell r="N120">
            <v>0</v>
          </cell>
          <cell r="Q120">
            <v>405000</v>
          </cell>
          <cell r="R120">
            <v>40500</v>
          </cell>
          <cell r="S120">
            <v>41000</v>
          </cell>
          <cell r="T120" t="e">
            <v>#REF!</v>
          </cell>
          <cell r="U120" t="e">
            <v>#REF!</v>
          </cell>
        </row>
        <row r="121">
          <cell r="A121" t="str">
            <v>XYLENES (Mixed Isomers)</v>
          </cell>
          <cell r="B121" t="str">
            <v>1330-20-7</v>
          </cell>
          <cell r="L121">
            <v>0</v>
          </cell>
          <cell r="M121">
            <v>0</v>
          </cell>
          <cell r="N121">
            <v>0</v>
          </cell>
          <cell r="Q121">
            <v>200</v>
          </cell>
          <cell r="S121">
            <v>200</v>
          </cell>
          <cell r="T121" t="e">
            <v>#REF!</v>
          </cell>
          <cell r="U121" t="e">
            <v>#REF!</v>
          </cell>
        </row>
        <row r="122">
          <cell r="A122" t="str">
            <v>ZINC</v>
          </cell>
          <cell r="B122" t="str">
            <v>7440-66-6</v>
          </cell>
          <cell r="D122">
            <v>36</v>
          </cell>
          <cell r="E122" t="str">
            <v>(a)</v>
          </cell>
          <cell r="F122">
            <v>36</v>
          </cell>
          <cell r="G122" t="str">
            <v>(a)</v>
          </cell>
          <cell r="H122">
            <v>90</v>
          </cell>
          <cell r="J122">
            <v>81</v>
          </cell>
          <cell r="L122">
            <v>36</v>
          </cell>
          <cell r="M122">
            <v>36</v>
          </cell>
          <cell r="N122" t="str">
            <v>CCC(FW)</v>
          </cell>
          <cell r="T122" t="e">
            <v>#REF!</v>
          </cell>
          <cell r="U12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Leaching"/>
      <sheetName val="DAFs"/>
    </sheetNames>
    <definedNames>
      <definedName name="LeachSS" refersTo="='Leaching'!$A$1:$AB$122"/>
    </definedNames>
    <sheetDataSet>
      <sheetData sheetId="0">
        <row r="1">
          <cell r="B1" t="str">
            <v xml:space="preserve">NOTE:  this workbook contains many Comments attached to particular cells. </v>
          </cell>
        </row>
        <row r="2">
          <cell r="B2" t="str">
            <v xml:space="preserve">                  You can see all comments by choosing Review -&gt; Show All Comments.</v>
          </cell>
        </row>
        <row r="4">
          <cell r="D4" t="str">
            <v>Development of MCP Risk-Based Levels for Soil and Groundwater</v>
          </cell>
        </row>
        <row r="6">
          <cell r="D6" t="str">
            <v>This workbook file is comprised of the following spreadsheets:</v>
          </cell>
        </row>
        <row r="8">
          <cell r="D8" t="str">
            <v>Sheet Name</v>
          </cell>
          <cell r="E8" t="str">
            <v>Description</v>
          </cell>
        </row>
        <row r="10">
          <cell r="D10" t="str">
            <v>Introduction</v>
          </cell>
          <cell r="E10" t="str">
            <v>This spreadsheet.</v>
          </cell>
        </row>
        <row r="12">
          <cell r="D12" t="str">
            <v>Leaching</v>
          </cell>
          <cell r="E12" t="str">
            <v>Calculation of the Leaching-Based Soil Standards</v>
          </cell>
        </row>
        <row r="14">
          <cell r="D14" t="str">
            <v>DAFs</v>
          </cell>
          <cell r="E14" t="str">
            <v>Results of BWSC modeling of the soil-leaching pathway.</v>
          </cell>
        </row>
        <row r="16">
          <cell r="C16" t="str">
            <v>This workbook is linked to, directly or indirectly, four other related spreadsheets.  This means that the calculations herein rely</v>
          </cell>
        </row>
        <row r="17">
          <cell r="C17" t="str">
            <v>upon data present in the other workbooks.  Without the following files in the same directory, the values you</v>
          </cell>
        </row>
        <row r="18">
          <cell r="C18" t="str">
            <v xml:space="preserve"> see in this workbook may not be up-to-date.</v>
          </cell>
        </row>
        <row r="20">
          <cell r="D20" t="str">
            <v>MCP Toxicity.xlsx</v>
          </cell>
          <cell r="E20" t="str">
            <v>Database of toxicity values and physical constants used in calculations</v>
          </cell>
        </row>
        <row r="22">
          <cell r="D22" t="str">
            <v>MCP GW2 alpha.xlsx</v>
          </cell>
          <cell r="E22" t="str">
            <v>Calculates the attenuation factor needed for the GW-2 standards</v>
          </cell>
        </row>
        <row r="24">
          <cell r="D24" t="str">
            <v>MCP GW.xlsx</v>
          </cell>
          <cell r="E24" t="str">
            <v>Calulates the groundwater standards</v>
          </cell>
        </row>
        <row r="26">
          <cell r="D26" t="str">
            <v>MCP Soil.xlsx</v>
          </cell>
          <cell r="E26" t="str">
            <v>Calculates the direct contact soil standards</v>
          </cell>
        </row>
        <row r="30">
          <cell r="D30" t="str">
            <v>Questions and Comments may be addressed to:</v>
          </cell>
        </row>
        <row r="32">
          <cell r="D32" t="str">
            <v>Lydia Thompson</v>
          </cell>
        </row>
        <row r="34">
          <cell r="D34" t="str">
            <v>Office:</v>
          </cell>
        </row>
        <row r="35">
          <cell r="D35" t="str">
            <v>Massachusetts Department of Environmental Protection</v>
          </cell>
        </row>
        <row r="36">
          <cell r="D36" t="str">
            <v>Office of Research and Standards</v>
          </cell>
        </row>
        <row r="37">
          <cell r="D37" t="str">
            <v>One Winter Street</v>
          </cell>
        </row>
        <row r="38">
          <cell r="D38" t="str">
            <v>Boston, MA 02108  USA</v>
          </cell>
        </row>
        <row r="40">
          <cell r="D40" t="str">
            <v>Telephone:  (617) 556-1165</v>
          </cell>
        </row>
        <row r="41">
          <cell r="D41" t="str">
            <v>Fax:  (617) 556-1006</v>
          </cell>
        </row>
        <row r="42">
          <cell r="D42" t="str">
            <v>Email:  Lydia.Thompson@state.ma.us</v>
          </cell>
        </row>
      </sheetData>
      <sheetData sheetId="1">
        <row r="2">
          <cell r="A2" t="str">
            <v>Leaching-Based</v>
          </cell>
          <cell r="B2" t="str">
            <v>Target Groundwater</v>
          </cell>
          <cell r="H2" t="str">
            <v xml:space="preserve">Strictly the </v>
          </cell>
          <cell r="K2" t="str">
            <v>Maximum of leaching, Soil PQL and</v>
          </cell>
          <cell r="X2" t="str">
            <v>Maximum of leaching, Soil PQL and</v>
          </cell>
        </row>
        <row r="3">
          <cell r="A3" t="str">
            <v>Soil Levels</v>
          </cell>
          <cell r="B3" t="str">
            <v>Standards</v>
          </cell>
          <cell r="E3" t="str">
            <v>DAFs</v>
          </cell>
          <cell r="F3" t="str">
            <v>DAFs</v>
          </cell>
          <cell r="H3" t="str">
            <v>Leaching-Based Concentrations</v>
          </cell>
          <cell r="K3" t="str">
            <v>Natural Soil Background for S-1</v>
          </cell>
          <cell r="X3" t="str">
            <v>Urban Soil Background for S-2 &amp; S-3</v>
          </cell>
        </row>
        <row r="4">
          <cell r="B4" t="str">
            <v>(Before Rounding)</v>
          </cell>
          <cell r="E4" t="str">
            <v>GW1 &amp;</v>
          </cell>
          <cell r="F4" t="str">
            <v>GW3</v>
          </cell>
          <cell r="G4" t="str">
            <v>Conversion</v>
          </cell>
          <cell r="K4" t="str">
            <v>S-1/GW-1</v>
          </cell>
          <cell r="L4" t="str">
            <v>S-1/GW-1</v>
          </cell>
          <cell r="M4" t="str">
            <v>S-1/GW-1</v>
          </cell>
          <cell r="N4" t="str">
            <v>S-1/GW-2</v>
          </cell>
          <cell r="O4" t="str">
            <v>S-1/GW-2</v>
          </cell>
          <cell r="P4" t="str">
            <v>S-1/GW-2</v>
          </cell>
          <cell r="Q4" t="str">
            <v>S-1/GW-3</v>
          </cell>
          <cell r="R4" t="str">
            <v>S-1/GW-3</v>
          </cell>
          <cell r="S4" t="str">
            <v>S-1/GW-3</v>
          </cell>
          <cell r="T4" t="str">
            <v>S-2&amp;3/GW-1</v>
          </cell>
          <cell r="U4" t="str">
            <v>S-2&amp;3/GW-1</v>
          </cell>
          <cell r="V4" t="str">
            <v>S-2&amp;3/GW-1</v>
          </cell>
          <cell r="W4" t="str">
            <v>S-2&amp;3/GW-2</v>
          </cell>
          <cell r="X4" t="str">
            <v>S-2&amp;3/GW-2</v>
          </cell>
          <cell r="Y4" t="str">
            <v>S-2&amp;3/GW-2</v>
          </cell>
          <cell r="Z4" t="str">
            <v>S-2&amp;3/GW-3</v>
          </cell>
          <cell r="AA4" t="str">
            <v>S-2&amp;3/GW-3</v>
          </cell>
          <cell r="AB4" t="str">
            <v>S-2&amp;3/GW-3</v>
          </cell>
        </row>
        <row r="5">
          <cell r="B5" t="str">
            <v>GW-1</v>
          </cell>
          <cell r="C5" t="str">
            <v>GW-2</v>
          </cell>
          <cell r="D5" t="str">
            <v>GW-3</v>
          </cell>
          <cell r="E5" t="str">
            <v>GW-2</v>
          </cell>
          <cell r="G5" t="str">
            <v>Factor</v>
          </cell>
          <cell r="H5" t="str">
            <v>S-   /GW-1</v>
          </cell>
          <cell r="I5" t="str">
            <v>S-   /GW-2</v>
          </cell>
          <cell r="J5" t="str">
            <v>S-   /GW-3</v>
          </cell>
          <cell r="L5" t="str">
            <v>rounded</v>
          </cell>
          <cell r="M5" t="str">
            <v>Basis</v>
          </cell>
          <cell r="O5" t="str">
            <v>rounded</v>
          </cell>
          <cell r="P5" t="str">
            <v>Basis</v>
          </cell>
          <cell r="R5" t="str">
            <v>rounded</v>
          </cell>
          <cell r="S5" t="str">
            <v>Basis</v>
          </cell>
          <cell r="U5" t="str">
            <v>rounded</v>
          </cell>
          <cell r="V5" t="str">
            <v>Basis</v>
          </cell>
          <cell r="X5" t="str">
            <v>rounded</v>
          </cell>
          <cell r="Y5" t="str">
            <v>Basis</v>
          </cell>
          <cell r="AA5" t="str">
            <v>rounded</v>
          </cell>
          <cell r="AB5" t="str">
            <v>Basis</v>
          </cell>
        </row>
        <row r="6">
          <cell r="A6" t="str">
            <v>OIL OR HAZARDOUS MATERIAL</v>
          </cell>
          <cell r="B6" t="str">
            <v>µg/L</v>
          </cell>
          <cell r="C6" t="str">
            <v>µg/L</v>
          </cell>
          <cell r="D6" t="str">
            <v>µg/L</v>
          </cell>
          <cell r="G6" t="str">
            <v>mg/µg</v>
          </cell>
          <cell r="H6" t="str">
            <v>mg/kg</v>
          </cell>
          <cell r="I6" t="str">
            <v>mg/kg</v>
          </cell>
          <cell r="J6" t="str">
            <v>mg/kg</v>
          </cell>
          <cell r="K6" t="str">
            <v>mg/kg</v>
          </cell>
          <cell r="L6" t="str">
            <v>mg/kg</v>
          </cell>
          <cell r="N6" t="str">
            <v>mg/kg</v>
          </cell>
          <cell r="O6" t="str">
            <v>mg/kg</v>
          </cell>
          <cell r="Q6" t="str">
            <v>mg/kg</v>
          </cell>
          <cell r="R6" t="str">
            <v>mg/kg</v>
          </cell>
          <cell r="T6" t="str">
            <v>mg/kg</v>
          </cell>
          <cell r="U6" t="str">
            <v>mg/kg</v>
          </cell>
          <cell r="W6" t="str">
            <v>mg/kg</v>
          </cell>
          <cell r="X6" t="str">
            <v>mg/kg</v>
          </cell>
          <cell r="Z6" t="str">
            <v>mg/kg</v>
          </cell>
          <cell r="AA6" t="str">
            <v>mg/kg</v>
          </cell>
        </row>
        <row r="7">
          <cell r="A7" t="str">
            <v>ACENAPHTHENE</v>
          </cell>
          <cell r="B7">
            <v>20</v>
          </cell>
          <cell r="C7">
            <v>0</v>
          </cell>
          <cell r="D7">
            <v>10000</v>
          </cell>
          <cell r="E7">
            <v>194</v>
          </cell>
          <cell r="F7">
            <v>13289</v>
          </cell>
          <cell r="G7">
            <v>1E-3</v>
          </cell>
          <cell r="H7">
            <v>3.88</v>
          </cell>
          <cell r="I7">
            <v>0</v>
          </cell>
          <cell r="J7">
            <v>132890</v>
          </cell>
          <cell r="K7">
            <v>3.88</v>
          </cell>
          <cell r="L7">
            <v>4</v>
          </cell>
          <cell r="M7" t="str">
            <v>Leaching</v>
          </cell>
          <cell r="N7">
            <v>0</v>
          </cell>
          <cell r="O7" t="str">
            <v>0</v>
          </cell>
          <cell r="P7">
            <v>0</v>
          </cell>
          <cell r="Q7">
            <v>132890</v>
          </cell>
          <cell r="R7">
            <v>100000</v>
          </cell>
          <cell r="S7" t="str">
            <v>Leaching</v>
          </cell>
          <cell r="T7">
            <v>3.88</v>
          </cell>
          <cell r="U7">
            <v>4</v>
          </cell>
          <cell r="V7" t="str">
            <v>Leaching</v>
          </cell>
          <cell r="W7">
            <v>0</v>
          </cell>
          <cell r="X7" t="str">
            <v>0</v>
          </cell>
          <cell r="Y7">
            <v>0</v>
          </cell>
          <cell r="Z7">
            <v>132890</v>
          </cell>
          <cell r="AA7">
            <v>100000</v>
          </cell>
          <cell r="AB7" t="str">
            <v>Leaching</v>
          </cell>
        </row>
        <row r="8">
          <cell r="A8" t="str">
            <v>ACENAPHTHYLENE</v>
          </cell>
          <cell r="B8">
            <v>26.183589214376699</v>
          </cell>
          <cell r="C8">
            <v>12574.3767711316</v>
          </cell>
          <cell r="D8">
            <v>35</v>
          </cell>
          <cell r="E8">
            <v>44</v>
          </cell>
          <cell r="F8">
            <v>397</v>
          </cell>
          <cell r="G8">
            <v>1E-3</v>
          </cell>
          <cell r="H8">
            <v>1.1520779254325748</v>
          </cell>
          <cell r="I8">
            <v>553.27257792979037</v>
          </cell>
          <cell r="J8">
            <v>13.895</v>
          </cell>
          <cell r="K8">
            <v>1.1520779254325748</v>
          </cell>
          <cell r="L8">
            <v>1</v>
          </cell>
          <cell r="M8" t="str">
            <v>Leaching</v>
          </cell>
          <cell r="N8">
            <v>553.27257792979037</v>
          </cell>
          <cell r="O8">
            <v>600</v>
          </cell>
          <cell r="P8" t="str">
            <v>Leaching</v>
          </cell>
          <cell r="Q8">
            <v>13.895</v>
          </cell>
          <cell r="R8">
            <v>10</v>
          </cell>
          <cell r="S8" t="str">
            <v>Leaching</v>
          </cell>
          <cell r="T8">
            <v>1.1520779254325748</v>
          </cell>
          <cell r="U8">
            <v>1</v>
          </cell>
          <cell r="V8" t="str">
            <v>Leaching</v>
          </cell>
          <cell r="W8">
            <v>553.27257792979037</v>
          </cell>
          <cell r="X8">
            <v>600</v>
          </cell>
          <cell r="Y8" t="str">
            <v>Leaching</v>
          </cell>
          <cell r="Z8">
            <v>13.895</v>
          </cell>
          <cell r="AA8">
            <v>10</v>
          </cell>
          <cell r="AB8" t="str">
            <v>Leaching</v>
          </cell>
        </row>
        <row r="9">
          <cell r="A9" t="str">
            <v>ACETONE</v>
          </cell>
          <cell r="B9">
            <v>6300</v>
          </cell>
          <cell r="C9">
            <v>50000</v>
          </cell>
          <cell r="D9">
            <v>50000</v>
          </cell>
          <cell r="E9">
            <v>1</v>
          </cell>
          <cell r="F9">
            <v>7</v>
          </cell>
          <cell r="G9">
            <v>1E-3</v>
          </cell>
          <cell r="H9">
            <v>6.3</v>
          </cell>
          <cell r="I9">
            <v>50</v>
          </cell>
          <cell r="J9">
            <v>350</v>
          </cell>
          <cell r="K9">
            <v>6.3</v>
          </cell>
          <cell r="L9">
            <v>6</v>
          </cell>
          <cell r="M9" t="str">
            <v>Leaching</v>
          </cell>
          <cell r="N9">
            <v>50</v>
          </cell>
          <cell r="O9">
            <v>50</v>
          </cell>
          <cell r="P9" t="str">
            <v>Leaching</v>
          </cell>
          <cell r="Q9">
            <v>350</v>
          </cell>
          <cell r="R9">
            <v>400</v>
          </cell>
          <cell r="S9" t="str">
            <v>Leaching</v>
          </cell>
          <cell r="T9">
            <v>6.3</v>
          </cell>
          <cell r="U9">
            <v>6</v>
          </cell>
          <cell r="V9" t="str">
            <v>Leaching</v>
          </cell>
          <cell r="W9">
            <v>50</v>
          </cell>
          <cell r="X9">
            <v>50</v>
          </cell>
          <cell r="Y9" t="str">
            <v>Leaching</v>
          </cell>
          <cell r="Z9">
            <v>350</v>
          </cell>
          <cell r="AA9">
            <v>400</v>
          </cell>
          <cell r="AB9" t="str">
            <v>Leaching</v>
          </cell>
        </row>
        <row r="10">
          <cell r="A10" t="str">
            <v>ALDRIN</v>
          </cell>
          <cell r="B10">
            <v>0.5</v>
          </cell>
          <cell r="C10">
            <v>2.1464927318345226</v>
          </cell>
          <cell r="D10">
            <v>32.5</v>
          </cell>
          <cell r="E10">
            <v>0</v>
          </cell>
          <cell r="F10">
            <v>0</v>
          </cell>
          <cell r="G10">
            <v>1E-3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>0</v>
          </cell>
          <cell r="M10">
            <v>0</v>
          </cell>
          <cell r="N10">
            <v>0</v>
          </cell>
          <cell r="O10" t="str">
            <v>0</v>
          </cell>
          <cell r="P10">
            <v>0</v>
          </cell>
          <cell r="Q10">
            <v>0</v>
          </cell>
          <cell r="R10" t="str">
            <v>0</v>
          </cell>
          <cell r="S10">
            <v>0</v>
          </cell>
          <cell r="T10">
            <v>0</v>
          </cell>
          <cell r="U10" t="str">
            <v>0</v>
          </cell>
          <cell r="V10">
            <v>0</v>
          </cell>
          <cell r="W10">
            <v>0</v>
          </cell>
          <cell r="X10" t="str">
            <v>0</v>
          </cell>
          <cell r="Y10">
            <v>0</v>
          </cell>
          <cell r="Z10">
            <v>0</v>
          </cell>
          <cell r="AA10" t="str">
            <v>0</v>
          </cell>
          <cell r="AB10">
            <v>0</v>
          </cell>
        </row>
        <row r="11">
          <cell r="A11" t="str">
            <v>ANTHRACENE</v>
          </cell>
          <cell r="B11">
            <v>62.979797144044603</v>
          </cell>
          <cell r="C11">
            <v>0</v>
          </cell>
          <cell r="D11">
            <v>32.5</v>
          </cell>
          <cell r="E11">
            <v>0</v>
          </cell>
          <cell r="F11">
            <v>0</v>
          </cell>
          <cell r="G11">
            <v>1E-3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0</v>
          </cell>
          <cell r="M11">
            <v>0</v>
          </cell>
          <cell r="N11">
            <v>0</v>
          </cell>
          <cell r="O11" t="str">
            <v>0</v>
          </cell>
          <cell r="P11">
            <v>0</v>
          </cell>
          <cell r="Q11">
            <v>0</v>
          </cell>
          <cell r="R11" t="str">
            <v>0</v>
          </cell>
          <cell r="S11">
            <v>0</v>
          </cell>
          <cell r="T11">
            <v>0</v>
          </cell>
          <cell r="U11" t="str">
            <v>0</v>
          </cell>
          <cell r="V11">
            <v>0</v>
          </cell>
          <cell r="W11">
            <v>0</v>
          </cell>
          <cell r="X11" t="str">
            <v>0</v>
          </cell>
          <cell r="Y11">
            <v>0</v>
          </cell>
          <cell r="Z11">
            <v>0</v>
          </cell>
          <cell r="AA11" t="str">
            <v>0</v>
          </cell>
          <cell r="AB11">
            <v>0</v>
          </cell>
        </row>
        <row r="12">
          <cell r="A12" t="str">
            <v>ANTIMONY</v>
          </cell>
          <cell r="B12">
            <v>6</v>
          </cell>
          <cell r="C12">
            <v>0</v>
          </cell>
          <cell r="D12">
            <v>7500</v>
          </cell>
          <cell r="E12">
            <v>0</v>
          </cell>
          <cell r="F12">
            <v>0</v>
          </cell>
          <cell r="G12">
            <v>1E-3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0</v>
          </cell>
          <cell r="M12">
            <v>0</v>
          </cell>
          <cell r="N12">
            <v>0</v>
          </cell>
          <cell r="O12" t="str">
            <v>0</v>
          </cell>
          <cell r="P12">
            <v>0</v>
          </cell>
          <cell r="Q12">
            <v>0</v>
          </cell>
          <cell r="R12" t="str">
            <v>0</v>
          </cell>
          <cell r="S12">
            <v>0</v>
          </cell>
          <cell r="T12">
            <v>0</v>
          </cell>
          <cell r="U12" t="str">
            <v>0</v>
          </cell>
          <cell r="V12">
            <v>0</v>
          </cell>
          <cell r="W12">
            <v>0</v>
          </cell>
          <cell r="X12" t="str">
            <v>0</v>
          </cell>
          <cell r="Y12">
            <v>0</v>
          </cell>
          <cell r="Z12">
            <v>0</v>
          </cell>
          <cell r="AA12" t="str">
            <v>0</v>
          </cell>
          <cell r="AB12">
            <v>0</v>
          </cell>
        </row>
        <row r="13">
          <cell r="A13" t="str">
            <v>ARSENIC</v>
          </cell>
          <cell r="B13">
            <v>10</v>
          </cell>
          <cell r="C13">
            <v>0</v>
          </cell>
          <cell r="D13">
            <v>900</v>
          </cell>
          <cell r="E13">
            <v>0</v>
          </cell>
          <cell r="F13">
            <v>0</v>
          </cell>
          <cell r="G13">
            <v>1E-3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0</v>
          </cell>
          <cell r="M13">
            <v>0</v>
          </cell>
          <cell r="N13">
            <v>0</v>
          </cell>
          <cell r="O13" t="str">
            <v>0</v>
          </cell>
          <cell r="P13">
            <v>0</v>
          </cell>
          <cell r="Q13">
            <v>0</v>
          </cell>
          <cell r="R13" t="str">
            <v>0</v>
          </cell>
          <cell r="S13">
            <v>0</v>
          </cell>
          <cell r="T13">
            <v>0</v>
          </cell>
          <cell r="U13" t="str">
            <v>0</v>
          </cell>
          <cell r="V13">
            <v>0</v>
          </cell>
          <cell r="W13">
            <v>0</v>
          </cell>
          <cell r="X13" t="str">
            <v>0</v>
          </cell>
          <cell r="Y13">
            <v>0</v>
          </cell>
          <cell r="Z13">
            <v>0</v>
          </cell>
          <cell r="AA13" t="str">
            <v>0</v>
          </cell>
          <cell r="AB13">
            <v>0</v>
          </cell>
        </row>
        <row r="14">
          <cell r="A14" t="str">
            <v>BARIUM</v>
          </cell>
          <cell r="B14">
            <v>2000</v>
          </cell>
          <cell r="C14">
            <v>0</v>
          </cell>
          <cell r="D14">
            <v>50000</v>
          </cell>
          <cell r="E14">
            <v>0</v>
          </cell>
          <cell r="F14">
            <v>0</v>
          </cell>
          <cell r="G14">
            <v>1E-3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 t="str">
            <v>0</v>
          </cell>
          <cell r="M14">
            <v>0</v>
          </cell>
          <cell r="N14">
            <v>0</v>
          </cell>
          <cell r="O14" t="str">
            <v>0</v>
          </cell>
          <cell r="P14">
            <v>0</v>
          </cell>
          <cell r="Q14">
            <v>0</v>
          </cell>
          <cell r="R14" t="str">
            <v>0</v>
          </cell>
          <cell r="S14">
            <v>0</v>
          </cell>
          <cell r="T14">
            <v>0</v>
          </cell>
          <cell r="U14" t="str">
            <v>0</v>
          </cell>
          <cell r="V14">
            <v>0</v>
          </cell>
          <cell r="W14">
            <v>0</v>
          </cell>
          <cell r="X14" t="str">
            <v>0</v>
          </cell>
          <cell r="Y14">
            <v>0</v>
          </cell>
          <cell r="Z14">
            <v>0</v>
          </cell>
          <cell r="AA14" t="str">
            <v>0</v>
          </cell>
          <cell r="AB14">
            <v>0</v>
          </cell>
        </row>
        <row r="15">
          <cell r="A15" t="str">
            <v>BENZENE</v>
          </cell>
          <cell r="B15">
            <v>5</v>
          </cell>
          <cell r="C15">
            <v>1218.2176490066629</v>
          </cell>
          <cell r="D15">
            <v>11500</v>
          </cell>
          <cell r="E15">
            <v>299</v>
          </cell>
          <cell r="F15">
            <v>9132</v>
          </cell>
          <cell r="G15">
            <v>1E-3</v>
          </cell>
          <cell r="H15">
            <v>1.4950000000000001</v>
          </cell>
          <cell r="I15">
            <v>364.24707705299221</v>
          </cell>
          <cell r="J15">
            <v>105018</v>
          </cell>
          <cell r="K15">
            <v>1.4950000000000001</v>
          </cell>
          <cell r="L15">
            <v>2</v>
          </cell>
          <cell r="M15" t="str">
            <v>Leaching</v>
          </cell>
          <cell r="N15">
            <v>364.24707705299221</v>
          </cell>
          <cell r="O15">
            <v>400</v>
          </cell>
          <cell r="P15" t="str">
            <v>Leaching</v>
          </cell>
          <cell r="Q15">
            <v>105018</v>
          </cell>
          <cell r="R15">
            <v>100000</v>
          </cell>
          <cell r="S15" t="str">
            <v>Leaching</v>
          </cell>
          <cell r="T15">
            <v>1.4950000000000001</v>
          </cell>
          <cell r="U15">
            <v>2</v>
          </cell>
          <cell r="V15" t="str">
            <v>Leaching</v>
          </cell>
          <cell r="W15">
            <v>364.24707705299221</v>
          </cell>
          <cell r="X15">
            <v>400</v>
          </cell>
          <cell r="Y15" t="str">
            <v>Leaching</v>
          </cell>
          <cell r="Z15">
            <v>105018</v>
          </cell>
          <cell r="AA15">
            <v>100000</v>
          </cell>
          <cell r="AB15" t="str">
            <v>Leaching</v>
          </cell>
        </row>
        <row r="16">
          <cell r="A16" t="str">
            <v>BENZO(a)ANTHRACENE</v>
          </cell>
          <cell r="B16">
            <v>1</v>
          </cell>
          <cell r="C16">
            <v>0</v>
          </cell>
          <cell r="D16">
            <v>1000</v>
          </cell>
          <cell r="E16">
            <v>0</v>
          </cell>
          <cell r="F16">
            <v>0</v>
          </cell>
          <cell r="G16">
            <v>1E-3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0</v>
          </cell>
          <cell r="M16">
            <v>0</v>
          </cell>
          <cell r="N16">
            <v>0</v>
          </cell>
          <cell r="O16" t="str">
            <v>0</v>
          </cell>
          <cell r="P16">
            <v>0</v>
          </cell>
          <cell r="Q16">
            <v>0</v>
          </cell>
          <cell r="R16" t="str">
            <v>0</v>
          </cell>
          <cell r="S16">
            <v>0</v>
          </cell>
          <cell r="T16">
            <v>0</v>
          </cell>
          <cell r="U16" t="str">
            <v>0</v>
          </cell>
          <cell r="V16">
            <v>0</v>
          </cell>
          <cell r="W16">
            <v>0</v>
          </cell>
          <cell r="X16" t="str">
            <v>0</v>
          </cell>
          <cell r="Y16">
            <v>0</v>
          </cell>
          <cell r="Z16">
            <v>0</v>
          </cell>
          <cell r="AA16" t="str">
            <v>0</v>
          </cell>
          <cell r="AB16">
            <v>0</v>
          </cell>
        </row>
        <row r="17">
          <cell r="A17" t="str">
            <v>BENZO(a)PYRENE</v>
          </cell>
          <cell r="B17">
            <v>0.2</v>
          </cell>
          <cell r="C17">
            <v>0</v>
          </cell>
          <cell r="D17">
            <v>500</v>
          </cell>
          <cell r="E17">
            <v>0</v>
          </cell>
          <cell r="F17">
            <v>0</v>
          </cell>
          <cell r="G17">
            <v>1E-3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0</v>
          </cell>
          <cell r="M17">
            <v>0</v>
          </cell>
          <cell r="N17">
            <v>0</v>
          </cell>
          <cell r="O17" t="str">
            <v>0</v>
          </cell>
          <cell r="P17">
            <v>0</v>
          </cell>
          <cell r="Q17">
            <v>0</v>
          </cell>
          <cell r="R17" t="str">
            <v>0</v>
          </cell>
          <cell r="S17">
            <v>0</v>
          </cell>
          <cell r="T17">
            <v>0</v>
          </cell>
          <cell r="U17" t="str">
            <v>0</v>
          </cell>
          <cell r="V17">
            <v>0</v>
          </cell>
          <cell r="W17">
            <v>0</v>
          </cell>
          <cell r="X17" t="str">
            <v>0</v>
          </cell>
          <cell r="Y17">
            <v>0</v>
          </cell>
          <cell r="Z17">
            <v>0</v>
          </cell>
          <cell r="AA17" t="str">
            <v>0</v>
          </cell>
          <cell r="AB17">
            <v>0</v>
          </cell>
        </row>
        <row r="18">
          <cell r="A18" t="str">
            <v>BENZO(b)FLUORANTHENE</v>
          </cell>
          <cell r="B18">
            <v>1</v>
          </cell>
          <cell r="C18">
            <v>0</v>
          </cell>
          <cell r="D18">
            <v>420</v>
          </cell>
          <cell r="E18">
            <v>0</v>
          </cell>
          <cell r="F18">
            <v>0</v>
          </cell>
          <cell r="G18">
            <v>1E-3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0</v>
          </cell>
          <cell r="M18">
            <v>0</v>
          </cell>
          <cell r="N18">
            <v>0</v>
          </cell>
          <cell r="O18" t="str">
            <v>0</v>
          </cell>
          <cell r="P18">
            <v>0</v>
          </cell>
          <cell r="Q18">
            <v>0</v>
          </cell>
          <cell r="R18" t="str">
            <v>0</v>
          </cell>
          <cell r="S18">
            <v>0</v>
          </cell>
          <cell r="T18">
            <v>0</v>
          </cell>
          <cell r="U18" t="str">
            <v>0</v>
          </cell>
          <cell r="V18">
            <v>0</v>
          </cell>
          <cell r="W18">
            <v>0</v>
          </cell>
          <cell r="X18" t="str">
            <v>0</v>
          </cell>
          <cell r="Y18">
            <v>0</v>
          </cell>
          <cell r="Z18">
            <v>0</v>
          </cell>
          <cell r="AA18" t="str">
            <v>0</v>
          </cell>
          <cell r="AB18">
            <v>0</v>
          </cell>
        </row>
        <row r="19">
          <cell r="A19" t="str">
            <v>BENZO(g,h,i)PERYLENE</v>
          </cell>
          <cell r="B19">
            <v>48.755118407989322</v>
          </cell>
          <cell r="C19">
            <v>0</v>
          </cell>
          <cell r="D19">
            <v>20</v>
          </cell>
          <cell r="E19">
            <v>0</v>
          </cell>
          <cell r="F19">
            <v>0</v>
          </cell>
          <cell r="G19">
            <v>1E-3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>0</v>
          </cell>
          <cell r="M19">
            <v>0</v>
          </cell>
          <cell r="N19">
            <v>0</v>
          </cell>
          <cell r="O19" t="str">
            <v>0</v>
          </cell>
          <cell r="P19">
            <v>0</v>
          </cell>
          <cell r="Q19">
            <v>0</v>
          </cell>
          <cell r="R19" t="str">
            <v>0</v>
          </cell>
          <cell r="S19">
            <v>0</v>
          </cell>
          <cell r="T19">
            <v>0</v>
          </cell>
          <cell r="U19" t="str">
            <v>0</v>
          </cell>
          <cell r="V19">
            <v>0</v>
          </cell>
          <cell r="W19">
            <v>0</v>
          </cell>
          <cell r="X19" t="str">
            <v>0</v>
          </cell>
          <cell r="Y19">
            <v>0</v>
          </cell>
          <cell r="Z19">
            <v>0</v>
          </cell>
          <cell r="AA19" t="str">
            <v>0</v>
          </cell>
          <cell r="AB19">
            <v>0</v>
          </cell>
        </row>
        <row r="20">
          <cell r="A20" t="str">
            <v>BENZO(k)FLUORANTHENE</v>
          </cell>
          <cell r="B20">
            <v>1</v>
          </cell>
          <cell r="C20">
            <v>0</v>
          </cell>
          <cell r="D20">
            <v>140</v>
          </cell>
          <cell r="E20">
            <v>0</v>
          </cell>
          <cell r="F20">
            <v>0</v>
          </cell>
          <cell r="G20">
            <v>1E-3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str">
            <v>0</v>
          </cell>
          <cell r="M20">
            <v>0</v>
          </cell>
          <cell r="N20">
            <v>0</v>
          </cell>
          <cell r="O20" t="str">
            <v>0</v>
          </cell>
          <cell r="P20">
            <v>0</v>
          </cell>
          <cell r="Q20">
            <v>0</v>
          </cell>
          <cell r="R20" t="str">
            <v>0</v>
          </cell>
          <cell r="S20">
            <v>0</v>
          </cell>
          <cell r="T20">
            <v>0</v>
          </cell>
          <cell r="U20" t="str">
            <v>0</v>
          </cell>
          <cell r="V20">
            <v>0</v>
          </cell>
          <cell r="W20">
            <v>0</v>
          </cell>
          <cell r="X20" t="str">
            <v>0</v>
          </cell>
          <cell r="Y20">
            <v>0</v>
          </cell>
          <cell r="Z20">
            <v>0</v>
          </cell>
          <cell r="AA20" t="str">
            <v>0</v>
          </cell>
          <cell r="AB20">
            <v>0</v>
          </cell>
        </row>
        <row r="21">
          <cell r="A21" t="str">
            <v>BERYLLIUM</v>
          </cell>
          <cell r="B21">
            <v>4</v>
          </cell>
          <cell r="C21">
            <v>0</v>
          </cell>
          <cell r="D21">
            <v>182.5</v>
          </cell>
          <cell r="E21">
            <v>0</v>
          </cell>
          <cell r="F21">
            <v>0</v>
          </cell>
          <cell r="G21">
            <v>1E-3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 t="str">
            <v>0</v>
          </cell>
          <cell r="M21">
            <v>0</v>
          </cell>
          <cell r="N21">
            <v>0</v>
          </cell>
          <cell r="O21" t="str">
            <v>0</v>
          </cell>
          <cell r="P21">
            <v>0</v>
          </cell>
          <cell r="Q21">
            <v>0</v>
          </cell>
          <cell r="R21" t="str">
            <v>0</v>
          </cell>
          <cell r="S21">
            <v>0</v>
          </cell>
          <cell r="T21">
            <v>0</v>
          </cell>
          <cell r="U21" t="str">
            <v>0</v>
          </cell>
          <cell r="V21">
            <v>0</v>
          </cell>
          <cell r="W21">
            <v>0</v>
          </cell>
          <cell r="X21" t="str">
            <v>0</v>
          </cell>
          <cell r="Y21">
            <v>0</v>
          </cell>
          <cell r="Z21">
            <v>0</v>
          </cell>
          <cell r="AA21" t="str">
            <v>0</v>
          </cell>
          <cell r="AB21">
            <v>0</v>
          </cell>
        </row>
        <row r="22">
          <cell r="A22" t="str">
            <v>BIPHENYL, 1,1-</v>
          </cell>
          <cell r="B22">
            <v>0.90098320419397104</v>
          </cell>
          <cell r="C22">
            <v>163.35463550344244</v>
          </cell>
          <cell r="D22">
            <v>50000</v>
          </cell>
          <cell r="E22">
            <v>35</v>
          </cell>
          <cell r="F22">
            <v>348</v>
          </cell>
          <cell r="G22">
            <v>1E-3</v>
          </cell>
          <cell r="H22">
            <v>3.1534412146788988E-2</v>
          </cell>
          <cell r="I22">
            <v>5.717412242620485</v>
          </cell>
          <cell r="J22">
            <v>17400</v>
          </cell>
          <cell r="K22">
            <v>0.05</v>
          </cell>
          <cell r="L22">
            <v>0.05</v>
          </cell>
          <cell r="M22" t="str">
            <v>PQL</v>
          </cell>
          <cell r="N22">
            <v>5.717412242620485</v>
          </cell>
          <cell r="O22">
            <v>6</v>
          </cell>
          <cell r="P22" t="str">
            <v>Leaching</v>
          </cell>
          <cell r="Q22">
            <v>17400</v>
          </cell>
          <cell r="R22">
            <v>20000</v>
          </cell>
          <cell r="S22" t="str">
            <v>Leaching</v>
          </cell>
          <cell r="T22">
            <v>0.05</v>
          </cell>
          <cell r="U22">
            <v>0.05</v>
          </cell>
          <cell r="V22" t="str">
            <v>PQL</v>
          </cell>
          <cell r="W22">
            <v>5.717412242620485</v>
          </cell>
          <cell r="X22">
            <v>6</v>
          </cell>
          <cell r="Y22" t="str">
            <v>Leaching</v>
          </cell>
          <cell r="Z22">
            <v>17400</v>
          </cell>
          <cell r="AA22">
            <v>20000</v>
          </cell>
          <cell r="AB22" t="str">
            <v>Leaching</v>
          </cell>
        </row>
        <row r="23">
          <cell r="A23" t="str">
            <v>BIS(2-CHLOROETHYL)ETHER</v>
          </cell>
          <cell r="B23">
            <v>28.5</v>
          </cell>
          <cell r="C23">
            <v>29.403774889061179</v>
          </cell>
          <cell r="D23">
            <v>50000</v>
          </cell>
          <cell r="E23">
            <v>1</v>
          </cell>
          <cell r="F23">
            <v>8</v>
          </cell>
          <cell r="G23">
            <v>1E-3</v>
          </cell>
          <cell r="H23">
            <v>2.8500000000000001E-2</v>
          </cell>
          <cell r="I23">
            <v>2.9403774889061179E-2</v>
          </cell>
          <cell r="J23">
            <v>400</v>
          </cell>
          <cell r="K23">
            <v>0.66</v>
          </cell>
          <cell r="L23">
            <v>0.7</v>
          </cell>
          <cell r="M23" t="str">
            <v>PQL</v>
          </cell>
          <cell r="N23">
            <v>0.66</v>
          </cell>
          <cell r="O23">
            <v>0.7</v>
          </cell>
          <cell r="P23" t="str">
            <v>PQL</v>
          </cell>
          <cell r="Q23">
            <v>400</v>
          </cell>
          <cell r="R23">
            <v>400</v>
          </cell>
          <cell r="S23" t="str">
            <v>Leaching</v>
          </cell>
          <cell r="T23">
            <v>0.66</v>
          </cell>
          <cell r="U23">
            <v>0.7</v>
          </cell>
          <cell r="V23" t="str">
            <v>PQL</v>
          </cell>
          <cell r="W23">
            <v>0.66</v>
          </cell>
          <cell r="X23">
            <v>0.7</v>
          </cell>
          <cell r="Y23" t="str">
            <v>PQL</v>
          </cell>
          <cell r="Z23">
            <v>400</v>
          </cell>
          <cell r="AA23">
            <v>400</v>
          </cell>
          <cell r="AB23" t="str">
            <v>Leaching</v>
          </cell>
        </row>
        <row r="24">
          <cell r="A24" t="str">
            <v>BIS(2-CHLOROISOPROPYL)ETHER</v>
          </cell>
          <cell r="B24">
            <v>28.5</v>
          </cell>
          <cell r="C24">
            <v>149.92374456979474</v>
          </cell>
          <cell r="D24">
            <v>50000</v>
          </cell>
          <cell r="E24">
            <v>4</v>
          </cell>
          <cell r="F24">
            <v>42</v>
          </cell>
          <cell r="G24">
            <v>1E-3</v>
          </cell>
          <cell r="H24">
            <v>0.114</v>
          </cell>
          <cell r="I24">
            <v>0.59969497827917895</v>
          </cell>
          <cell r="J24">
            <v>2100</v>
          </cell>
          <cell r="K24">
            <v>0.66</v>
          </cell>
          <cell r="L24">
            <v>0.7</v>
          </cell>
          <cell r="M24" t="str">
            <v>PQL</v>
          </cell>
          <cell r="N24">
            <v>0.66</v>
          </cell>
          <cell r="O24">
            <v>0.7</v>
          </cell>
          <cell r="P24" t="str">
            <v>PQL</v>
          </cell>
          <cell r="Q24">
            <v>2100</v>
          </cell>
          <cell r="R24">
            <v>2000</v>
          </cell>
          <cell r="S24" t="str">
            <v>Leaching</v>
          </cell>
          <cell r="T24">
            <v>0.66</v>
          </cell>
          <cell r="U24">
            <v>0.7</v>
          </cell>
          <cell r="V24" t="str">
            <v>PQL</v>
          </cell>
          <cell r="W24">
            <v>0.66</v>
          </cell>
          <cell r="X24">
            <v>0.7</v>
          </cell>
          <cell r="Y24" t="str">
            <v>PQL</v>
          </cell>
          <cell r="Z24">
            <v>2100</v>
          </cell>
          <cell r="AA24">
            <v>2000</v>
          </cell>
          <cell r="AB24" t="str">
            <v>Leaching</v>
          </cell>
        </row>
        <row r="25">
          <cell r="A25" t="str">
            <v>BIS(2-ETHYLHEXYL)PHTHALATE</v>
          </cell>
          <cell r="B25">
            <v>6</v>
          </cell>
          <cell r="C25">
            <v>0</v>
          </cell>
          <cell r="D25">
            <v>50000</v>
          </cell>
          <cell r="E25">
            <v>0</v>
          </cell>
          <cell r="F25">
            <v>0</v>
          </cell>
          <cell r="G25">
            <v>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0</v>
          </cell>
          <cell r="M25">
            <v>0</v>
          </cell>
          <cell r="N25">
            <v>0</v>
          </cell>
          <cell r="O25" t="str">
            <v>0</v>
          </cell>
          <cell r="P25">
            <v>0</v>
          </cell>
          <cell r="Q25">
            <v>0</v>
          </cell>
          <cell r="R25" t="str">
            <v>0</v>
          </cell>
          <cell r="S25">
            <v>0</v>
          </cell>
          <cell r="T25">
            <v>0</v>
          </cell>
          <cell r="U25" t="str">
            <v>0</v>
          </cell>
          <cell r="V25">
            <v>0</v>
          </cell>
          <cell r="W25">
            <v>0</v>
          </cell>
          <cell r="X25" t="str">
            <v>0</v>
          </cell>
          <cell r="Y25">
            <v>0</v>
          </cell>
          <cell r="Z25">
            <v>0</v>
          </cell>
          <cell r="AA25" t="str">
            <v>0</v>
          </cell>
          <cell r="AB25">
            <v>0</v>
          </cell>
        </row>
        <row r="26">
          <cell r="A26" t="str">
            <v>BROMODICHLOROMETHANE</v>
          </cell>
          <cell r="B26">
            <v>2.5</v>
          </cell>
          <cell r="C26">
            <v>6.0154151273283043</v>
          </cell>
          <cell r="D26">
            <v>50000</v>
          </cell>
          <cell r="E26">
            <v>2</v>
          </cell>
          <cell r="F26">
            <v>14</v>
          </cell>
          <cell r="G26">
            <v>1E-3</v>
          </cell>
          <cell r="H26">
            <v>5.0000000000000001E-3</v>
          </cell>
          <cell r="I26">
            <v>1.2030830254656609E-2</v>
          </cell>
          <cell r="J26">
            <v>700</v>
          </cell>
          <cell r="K26">
            <v>0.1</v>
          </cell>
          <cell r="L26">
            <v>0.1</v>
          </cell>
          <cell r="M26" t="str">
            <v>PQL</v>
          </cell>
          <cell r="N26">
            <v>0.1</v>
          </cell>
          <cell r="O26">
            <v>0.1</v>
          </cell>
          <cell r="P26" t="str">
            <v>PQL</v>
          </cell>
          <cell r="Q26">
            <v>700</v>
          </cell>
          <cell r="R26">
            <v>700</v>
          </cell>
          <cell r="S26" t="str">
            <v>Leaching</v>
          </cell>
          <cell r="T26">
            <v>0.1</v>
          </cell>
          <cell r="U26">
            <v>0.1</v>
          </cell>
          <cell r="V26" t="str">
            <v>PQL</v>
          </cell>
          <cell r="W26">
            <v>0.1</v>
          </cell>
          <cell r="X26">
            <v>0.1</v>
          </cell>
          <cell r="Y26" t="str">
            <v>PQL</v>
          </cell>
          <cell r="Z26">
            <v>700</v>
          </cell>
          <cell r="AA26">
            <v>700</v>
          </cell>
          <cell r="AB26" t="str">
            <v>Leaching</v>
          </cell>
        </row>
        <row r="27">
          <cell r="A27" t="str">
            <v>BROMOFORM</v>
          </cell>
          <cell r="B27">
            <v>3.5</v>
          </cell>
          <cell r="C27">
            <v>698.9965130643568</v>
          </cell>
          <cell r="D27">
            <v>50000</v>
          </cell>
          <cell r="E27">
            <v>2</v>
          </cell>
          <cell r="F27">
            <v>16</v>
          </cell>
          <cell r="G27">
            <v>1E-3</v>
          </cell>
          <cell r="H27">
            <v>7.0000000000000001E-3</v>
          </cell>
          <cell r="I27">
            <v>1.3979930261287137</v>
          </cell>
          <cell r="J27">
            <v>800</v>
          </cell>
          <cell r="K27">
            <v>0.1</v>
          </cell>
          <cell r="L27">
            <v>0.1</v>
          </cell>
          <cell r="M27" t="str">
            <v>PQL</v>
          </cell>
          <cell r="N27">
            <v>1.3979930261287137</v>
          </cell>
          <cell r="O27">
            <v>1</v>
          </cell>
          <cell r="P27" t="str">
            <v>Leaching</v>
          </cell>
          <cell r="Q27">
            <v>800</v>
          </cell>
          <cell r="R27">
            <v>800</v>
          </cell>
          <cell r="S27" t="str">
            <v>Leaching</v>
          </cell>
          <cell r="T27">
            <v>0.1</v>
          </cell>
          <cell r="U27">
            <v>0.1</v>
          </cell>
          <cell r="V27" t="str">
            <v>PQL</v>
          </cell>
          <cell r="W27">
            <v>1.3979930261287137</v>
          </cell>
          <cell r="X27">
            <v>1</v>
          </cell>
          <cell r="Y27" t="str">
            <v>Leaching</v>
          </cell>
          <cell r="Z27">
            <v>800</v>
          </cell>
          <cell r="AA27">
            <v>800</v>
          </cell>
          <cell r="AB27" t="str">
            <v>Leaching</v>
          </cell>
        </row>
        <row r="28">
          <cell r="A28" t="str">
            <v>BROMOMETHANE</v>
          </cell>
          <cell r="B28">
            <v>10</v>
          </cell>
          <cell r="C28">
            <v>7.1775002238197905</v>
          </cell>
          <cell r="D28">
            <v>750</v>
          </cell>
          <cell r="E28">
            <v>5</v>
          </cell>
          <cell r="F28">
            <v>43</v>
          </cell>
          <cell r="G28">
            <v>1E-3</v>
          </cell>
          <cell r="H28">
            <v>0.05</v>
          </cell>
          <cell r="I28">
            <v>3.5887501119098948E-2</v>
          </cell>
          <cell r="J28">
            <v>32.25</v>
          </cell>
          <cell r="K28">
            <v>0.5</v>
          </cell>
          <cell r="L28">
            <v>0.5</v>
          </cell>
          <cell r="M28" t="str">
            <v>PQL</v>
          </cell>
          <cell r="N28">
            <v>0.5</v>
          </cell>
          <cell r="O28">
            <v>0.5</v>
          </cell>
          <cell r="P28" t="str">
            <v>PQL</v>
          </cell>
          <cell r="Q28">
            <v>32.25</v>
          </cell>
          <cell r="R28">
            <v>30</v>
          </cell>
          <cell r="S28" t="str">
            <v>Leaching</v>
          </cell>
          <cell r="T28">
            <v>0.5</v>
          </cell>
          <cell r="U28">
            <v>0.5</v>
          </cell>
          <cell r="V28" t="str">
            <v>PQL</v>
          </cell>
          <cell r="W28">
            <v>0.5</v>
          </cell>
          <cell r="X28">
            <v>0.5</v>
          </cell>
          <cell r="Y28" t="str">
            <v>PQL</v>
          </cell>
          <cell r="Z28">
            <v>32.25</v>
          </cell>
          <cell r="AA28">
            <v>30</v>
          </cell>
          <cell r="AB28" t="str">
            <v>Leaching</v>
          </cell>
        </row>
        <row r="29">
          <cell r="A29" t="str">
            <v>CADMIUM</v>
          </cell>
          <cell r="B29">
            <v>5</v>
          </cell>
          <cell r="C29">
            <v>0</v>
          </cell>
          <cell r="D29">
            <v>4.2</v>
          </cell>
          <cell r="E29">
            <v>0</v>
          </cell>
          <cell r="F29">
            <v>0</v>
          </cell>
          <cell r="G29">
            <v>1E-3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str">
            <v>0</v>
          </cell>
          <cell r="M29">
            <v>0</v>
          </cell>
          <cell r="N29">
            <v>0</v>
          </cell>
          <cell r="O29" t="str">
            <v>0</v>
          </cell>
          <cell r="P29">
            <v>0</v>
          </cell>
          <cell r="Q29">
            <v>0</v>
          </cell>
          <cell r="R29" t="str">
            <v>0</v>
          </cell>
          <cell r="S29">
            <v>0</v>
          </cell>
          <cell r="T29">
            <v>0</v>
          </cell>
          <cell r="U29" t="str">
            <v>0</v>
          </cell>
          <cell r="V29">
            <v>0</v>
          </cell>
          <cell r="W29">
            <v>0</v>
          </cell>
          <cell r="X29" t="str">
            <v>0</v>
          </cell>
          <cell r="Y29">
            <v>0</v>
          </cell>
          <cell r="Z29">
            <v>0</v>
          </cell>
          <cell r="AA29" t="str">
            <v>0</v>
          </cell>
          <cell r="AB29">
            <v>0</v>
          </cell>
        </row>
        <row r="30">
          <cell r="A30" t="str">
            <v>CARBON TETRACHLORIDE</v>
          </cell>
          <cell r="B30">
            <v>5</v>
          </cell>
          <cell r="C30">
            <v>1.9514901161136635</v>
          </cell>
          <cell r="D30">
            <v>5000</v>
          </cell>
          <cell r="E30">
            <v>2611</v>
          </cell>
          <cell r="F30">
            <v>211864</v>
          </cell>
          <cell r="G30">
            <v>1E-3</v>
          </cell>
          <cell r="H30">
            <v>13.055</v>
          </cell>
          <cell r="I30">
            <v>5.0953406931727763</v>
          </cell>
          <cell r="J30">
            <v>1059320</v>
          </cell>
          <cell r="K30">
            <v>13.055</v>
          </cell>
          <cell r="L30">
            <v>10</v>
          </cell>
          <cell r="M30" t="str">
            <v>Leaching</v>
          </cell>
          <cell r="N30">
            <v>5.0953406931727763</v>
          </cell>
          <cell r="O30">
            <v>5</v>
          </cell>
          <cell r="P30" t="str">
            <v>Leaching</v>
          </cell>
          <cell r="Q30">
            <v>1059320</v>
          </cell>
          <cell r="R30">
            <v>1000000</v>
          </cell>
          <cell r="S30" t="str">
            <v>Leaching</v>
          </cell>
          <cell r="T30">
            <v>13.055</v>
          </cell>
          <cell r="U30">
            <v>10</v>
          </cell>
          <cell r="V30" t="str">
            <v>Leaching</v>
          </cell>
          <cell r="W30">
            <v>5.0953406931727763</v>
          </cell>
          <cell r="X30">
            <v>5</v>
          </cell>
          <cell r="Y30" t="str">
            <v>Leaching</v>
          </cell>
          <cell r="Z30">
            <v>1059320</v>
          </cell>
          <cell r="AA30">
            <v>1000000</v>
          </cell>
          <cell r="AB30" t="str">
            <v>Leaching</v>
          </cell>
        </row>
        <row r="31">
          <cell r="A31" t="str">
            <v>CHLORDANE</v>
          </cell>
          <cell r="B31">
            <v>2</v>
          </cell>
          <cell r="C31">
            <v>0</v>
          </cell>
          <cell r="D31">
            <v>1.5</v>
          </cell>
          <cell r="E31">
            <v>0</v>
          </cell>
          <cell r="F31">
            <v>0</v>
          </cell>
          <cell r="G31">
            <v>1E-3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0</v>
          </cell>
          <cell r="M31">
            <v>0</v>
          </cell>
          <cell r="N31">
            <v>0</v>
          </cell>
          <cell r="O31" t="str">
            <v>0</v>
          </cell>
          <cell r="P31">
            <v>0</v>
          </cell>
          <cell r="Q31">
            <v>0</v>
          </cell>
          <cell r="R31" t="str">
            <v>0</v>
          </cell>
          <cell r="S31">
            <v>0</v>
          </cell>
          <cell r="T31">
            <v>0</v>
          </cell>
          <cell r="U31" t="str">
            <v>0</v>
          </cell>
          <cell r="V31">
            <v>0</v>
          </cell>
          <cell r="W31">
            <v>0</v>
          </cell>
          <cell r="X31" t="str">
            <v>0</v>
          </cell>
          <cell r="Y31">
            <v>0</v>
          </cell>
          <cell r="Z31">
            <v>0</v>
          </cell>
          <cell r="AA31" t="str">
            <v>0</v>
          </cell>
          <cell r="AB31">
            <v>0</v>
          </cell>
        </row>
        <row r="32">
          <cell r="A32" t="str">
            <v>CHLOROANILINE, p-</v>
          </cell>
          <cell r="B32">
            <v>20</v>
          </cell>
          <cell r="C32">
            <v>27677.474138106325</v>
          </cell>
          <cell r="D32">
            <v>250</v>
          </cell>
          <cell r="E32">
            <v>2</v>
          </cell>
          <cell r="F32">
            <v>13</v>
          </cell>
          <cell r="G32">
            <v>1E-3</v>
          </cell>
          <cell r="H32">
            <v>0.04</v>
          </cell>
          <cell r="I32">
            <v>55.354948276212653</v>
          </cell>
          <cell r="J32">
            <v>3.25</v>
          </cell>
          <cell r="K32">
            <v>1.3</v>
          </cell>
          <cell r="L32">
            <v>1</v>
          </cell>
          <cell r="M32" t="str">
            <v>PQL</v>
          </cell>
          <cell r="N32">
            <v>55.354948276212653</v>
          </cell>
          <cell r="O32">
            <v>60</v>
          </cell>
          <cell r="P32" t="str">
            <v>Leaching</v>
          </cell>
          <cell r="Q32">
            <v>3.25</v>
          </cell>
          <cell r="R32">
            <v>3</v>
          </cell>
          <cell r="S32" t="str">
            <v>Leaching</v>
          </cell>
          <cell r="T32">
            <v>1.3</v>
          </cell>
          <cell r="U32">
            <v>1</v>
          </cell>
          <cell r="V32" t="str">
            <v>PQL</v>
          </cell>
          <cell r="W32">
            <v>55.354948276212653</v>
          </cell>
          <cell r="X32">
            <v>60</v>
          </cell>
          <cell r="Y32" t="str">
            <v>Leaching</v>
          </cell>
          <cell r="Z32">
            <v>3.25</v>
          </cell>
          <cell r="AA32">
            <v>3</v>
          </cell>
          <cell r="AB32" t="str">
            <v>Leaching</v>
          </cell>
        </row>
        <row r="33">
          <cell r="A33" t="str">
            <v>CHLOROBENZENE</v>
          </cell>
          <cell r="B33">
            <v>100</v>
          </cell>
          <cell r="C33">
            <v>244.94821534817021</v>
          </cell>
          <cell r="D33">
            <v>950</v>
          </cell>
          <cell r="E33">
            <v>12</v>
          </cell>
          <cell r="F33">
            <v>120</v>
          </cell>
          <cell r="G33">
            <v>1E-3</v>
          </cell>
          <cell r="H33">
            <v>1.2</v>
          </cell>
          <cell r="I33">
            <v>2.9393785841780429</v>
          </cell>
          <cell r="J33">
            <v>114</v>
          </cell>
          <cell r="K33">
            <v>1.2</v>
          </cell>
          <cell r="L33">
            <v>1</v>
          </cell>
          <cell r="M33" t="str">
            <v>Leaching</v>
          </cell>
          <cell r="N33">
            <v>2.9393785841780429</v>
          </cell>
          <cell r="O33">
            <v>3</v>
          </cell>
          <cell r="P33" t="str">
            <v>Leaching</v>
          </cell>
          <cell r="Q33">
            <v>114</v>
          </cell>
          <cell r="R33">
            <v>100</v>
          </cell>
          <cell r="S33" t="str">
            <v>Leaching</v>
          </cell>
          <cell r="T33">
            <v>1.2</v>
          </cell>
          <cell r="U33">
            <v>1</v>
          </cell>
          <cell r="V33" t="str">
            <v>Leaching</v>
          </cell>
          <cell r="W33">
            <v>2.9393785841780429</v>
          </cell>
          <cell r="X33">
            <v>3</v>
          </cell>
          <cell r="Y33" t="str">
            <v>Leaching</v>
          </cell>
          <cell r="Z33">
            <v>114</v>
          </cell>
          <cell r="AA33">
            <v>100</v>
          </cell>
          <cell r="AB33" t="str">
            <v>Leaching</v>
          </cell>
        </row>
        <row r="34">
          <cell r="A34" t="str">
            <v>CHLOROFORM</v>
          </cell>
          <cell r="B34">
            <v>70</v>
          </cell>
          <cell r="C34">
            <v>45.321466407902086</v>
          </cell>
          <cell r="D34">
            <v>24250</v>
          </cell>
          <cell r="E34">
            <v>5</v>
          </cell>
          <cell r="F34">
            <v>50</v>
          </cell>
          <cell r="G34">
            <v>1E-3</v>
          </cell>
          <cell r="H34">
            <v>0.35000000000000003</v>
          </cell>
          <cell r="I34">
            <v>0.22660733203951042</v>
          </cell>
          <cell r="J34">
            <v>1212.5</v>
          </cell>
          <cell r="K34">
            <v>0.35000000000000003</v>
          </cell>
          <cell r="L34">
            <v>0.4</v>
          </cell>
          <cell r="M34" t="str">
            <v>Leaching</v>
          </cell>
          <cell r="N34">
            <v>0.22660733203951042</v>
          </cell>
          <cell r="O34">
            <v>0.2</v>
          </cell>
          <cell r="P34" t="str">
            <v>Leaching</v>
          </cell>
          <cell r="Q34">
            <v>1212.5</v>
          </cell>
          <cell r="R34">
            <v>1000</v>
          </cell>
          <cell r="S34" t="str">
            <v>Leaching</v>
          </cell>
          <cell r="T34">
            <v>0.35000000000000003</v>
          </cell>
          <cell r="U34">
            <v>0.4</v>
          </cell>
          <cell r="V34" t="str">
            <v>Leaching</v>
          </cell>
          <cell r="W34">
            <v>0.22660733203951042</v>
          </cell>
          <cell r="X34">
            <v>0.2</v>
          </cell>
          <cell r="Y34" t="str">
            <v>Leaching</v>
          </cell>
          <cell r="Z34">
            <v>1212.5</v>
          </cell>
          <cell r="AA34">
            <v>1000</v>
          </cell>
          <cell r="AB34" t="str">
            <v>Leaching</v>
          </cell>
        </row>
        <row r="35">
          <cell r="A35" t="str">
            <v>CHLOROPHENOL, 2-</v>
          </cell>
          <cell r="B35">
            <v>10</v>
          </cell>
          <cell r="C35">
            <v>22412.778249136758</v>
          </cell>
          <cell r="D35">
            <v>6500</v>
          </cell>
          <cell r="E35">
            <v>5</v>
          </cell>
          <cell r="F35">
            <v>48</v>
          </cell>
          <cell r="G35">
            <v>1E-3</v>
          </cell>
          <cell r="H35">
            <v>0.05</v>
          </cell>
          <cell r="I35">
            <v>112.06389124568379</v>
          </cell>
          <cell r="J35">
            <v>312</v>
          </cell>
          <cell r="K35">
            <v>0.66</v>
          </cell>
          <cell r="L35">
            <v>0.7</v>
          </cell>
          <cell r="M35" t="str">
            <v>PQL</v>
          </cell>
          <cell r="N35">
            <v>112.06389124568379</v>
          </cell>
          <cell r="O35">
            <v>100</v>
          </cell>
          <cell r="P35" t="str">
            <v>Leaching</v>
          </cell>
          <cell r="Q35">
            <v>312</v>
          </cell>
          <cell r="R35">
            <v>300</v>
          </cell>
          <cell r="S35" t="str">
            <v>Leaching</v>
          </cell>
          <cell r="T35">
            <v>0.66</v>
          </cell>
          <cell r="U35">
            <v>0.7</v>
          </cell>
          <cell r="V35" t="str">
            <v>PQL</v>
          </cell>
          <cell r="W35">
            <v>112.06389124568379</v>
          </cell>
          <cell r="X35">
            <v>100</v>
          </cell>
          <cell r="Y35" t="str">
            <v>Leaching</v>
          </cell>
          <cell r="Z35">
            <v>312</v>
          </cell>
          <cell r="AA35">
            <v>300</v>
          </cell>
          <cell r="AB35" t="str">
            <v>Leaching</v>
          </cell>
        </row>
        <row r="36">
          <cell r="A36" t="str">
            <v>CHROMIUM (TOTAL)</v>
          </cell>
          <cell r="B36">
            <v>100</v>
          </cell>
          <cell r="C36">
            <v>0</v>
          </cell>
          <cell r="D36">
            <v>275</v>
          </cell>
          <cell r="E36">
            <v>0</v>
          </cell>
          <cell r="F36">
            <v>0</v>
          </cell>
          <cell r="G36">
            <v>1E-3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0</v>
          </cell>
          <cell r="M36">
            <v>0</v>
          </cell>
          <cell r="N36">
            <v>0</v>
          </cell>
          <cell r="O36" t="str">
            <v>0</v>
          </cell>
          <cell r="P36">
            <v>0</v>
          </cell>
          <cell r="Q36">
            <v>0</v>
          </cell>
          <cell r="R36" t="str">
            <v>0</v>
          </cell>
          <cell r="S36">
            <v>0</v>
          </cell>
          <cell r="T36">
            <v>0</v>
          </cell>
          <cell r="U36" t="str">
            <v>0</v>
          </cell>
          <cell r="V36">
            <v>0</v>
          </cell>
          <cell r="W36">
            <v>0</v>
          </cell>
          <cell r="X36" t="str">
            <v>0</v>
          </cell>
          <cell r="Y36">
            <v>0</v>
          </cell>
          <cell r="Z36">
            <v>0</v>
          </cell>
          <cell r="AA36" t="str">
            <v>0</v>
          </cell>
          <cell r="AB36">
            <v>0</v>
          </cell>
        </row>
        <row r="37">
          <cell r="A37" t="str">
            <v>CHROMIUM(III)</v>
          </cell>
          <cell r="B37">
            <v>5000.751034804588</v>
          </cell>
          <cell r="C37">
            <v>0</v>
          </cell>
          <cell r="D37">
            <v>600</v>
          </cell>
          <cell r="E37">
            <v>0</v>
          </cell>
          <cell r="F37">
            <v>0</v>
          </cell>
          <cell r="G37">
            <v>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 t="str">
            <v>0</v>
          </cell>
          <cell r="M37">
            <v>0</v>
          </cell>
          <cell r="N37">
            <v>0</v>
          </cell>
          <cell r="O37" t="str">
            <v>0</v>
          </cell>
          <cell r="P37">
            <v>0</v>
          </cell>
          <cell r="Q37">
            <v>0</v>
          </cell>
          <cell r="R37" t="str">
            <v>0</v>
          </cell>
          <cell r="S37">
            <v>0</v>
          </cell>
          <cell r="T37">
            <v>0</v>
          </cell>
          <cell r="U37" t="str">
            <v>0</v>
          </cell>
          <cell r="V37">
            <v>0</v>
          </cell>
          <cell r="W37">
            <v>0</v>
          </cell>
          <cell r="X37" t="str">
            <v>0</v>
          </cell>
          <cell r="Y37">
            <v>0</v>
          </cell>
          <cell r="Z37">
            <v>0</v>
          </cell>
          <cell r="AA37" t="str">
            <v>0</v>
          </cell>
          <cell r="AB37">
            <v>0</v>
          </cell>
        </row>
        <row r="38">
          <cell r="A38" t="str">
            <v>CHROMIUM(VI)</v>
          </cell>
          <cell r="B38">
            <v>9.2984870769806118</v>
          </cell>
          <cell r="C38">
            <v>0</v>
          </cell>
          <cell r="D38">
            <v>275</v>
          </cell>
          <cell r="E38">
            <v>0</v>
          </cell>
          <cell r="F38">
            <v>0</v>
          </cell>
          <cell r="G38">
            <v>1E-3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 t="str">
            <v>0</v>
          </cell>
          <cell r="M38">
            <v>0</v>
          </cell>
          <cell r="N38">
            <v>0</v>
          </cell>
          <cell r="O38" t="str">
            <v>0</v>
          </cell>
          <cell r="P38">
            <v>0</v>
          </cell>
          <cell r="Q38">
            <v>0</v>
          </cell>
          <cell r="R38" t="str">
            <v>0</v>
          </cell>
          <cell r="S38">
            <v>0</v>
          </cell>
          <cell r="T38">
            <v>0</v>
          </cell>
          <cell r="U38" t="str">
            <v>0</v>
          </cell>
          <cell r="V38">
            <v>0</v>
          </cell>
          <cell r="W38">
            <v>0</v>
          </cell>
          <cell r="X38" t="str">
            <v>0</v>
          </cell>
          <cell r="Y38">
            <v>0</v>
          </cell>
          <cell r="Z38">
            <v>0</v>
          </cell>
          <cell r="AA38" t="str">
            <v>0</v>
          </cell>
          <cell r="AB38">
            <v>0</v>
          </cell>
        </row>
        <row r="39">
          <cell r="A39" t="str">
            <v>CHRYSENE</v>
          </cell>
          <cell r="B39">
            <v>1.5</v>
          </cell>
          <cell r="C39">
            <v>0</v>
          </cell>
          <cell r="D39">
            <v>70</v>
          </cell>
          <cell r="E39">
            <v>0</v>
          </cell>
          <cell r="F39">
            <v>0</v>
          </cell>
          <cell r="G39">
            <v>1E-3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>0</v>
          </cell>
          <cell r="M39">
            <v>0</v>
          </cell>
          <cell r="N39">
            <v>0</v>
          </cell>
          <cell r="O39" t="str">
            <v>0</v>
          </cell>
          <cell r="P39">
            <v>0</v>
          </cell>
          <cell r="Q39">
            <v>0</v>
          </cell>
          <cell r="R39" t="str">
            <v>0</v>
          </cell>
          <cell r="S39">
            <v>0</v>
          </cell>
          <cell r="T39">
            <v>0</v>
          </cell>
          <cell r="U39" t="str">
            <v>0</v>
          </cell>
          <cell r="V39">
            <v>0</v>
          </cell>
          <cell r="W39">
            <v>0</v>
          </cell>
          <cell r="X39" t="str">
            <v>0</v>
          </cell>
          <cell r="Y39">
            <v>0</v>
          </cell>
          <cell r="Z39">
            <v>0</v>
          </cell>
          <cell r="AA39" t="str">
            <v>0</v>
          </cell>
          <cell r="AB39">
            <v>0</v>
          </cell>
        </row>
        <row r="40">
          <cell r="A40" t="str">
            <v>CYANIDE</v>
          </cell>
          <cell r="B40">
            <v>200</v>
          </cell>
          <cell r="C40">
            <v>0</v>
          </cell>
          <cell r="D40">
            <v>25</v>
          </cell>
          <cell r="E40">
            <v>0</v>
          </cell>
          <cell r="F40">
            <v>0</v>
          </cell>
          <cell r="G40">
            <v>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>0</v>
          </cell>
          <cell r="M40">
            <v>0</v>
          </cell>
          <cell r="N40">
            <v>0</v>
          </cell>
          <cell r="O40" t="str">
            <v>0</v>
          </cell>
          <cell r="P40">
            <v>0</v>
          </cell>
          <cell r="Q40">
            <v>0</v>
          </cell>
          <cell r="R40" t="str">
            <v>0</v>
          </cell>
          <cell r="S40">
            <v>0</v>
          </cell>
          <cell r="T40">
            <v>0</v>
          </cell>
          <cell r="U40" t="str">
            <v>0</v>
          </cell>
          <cell r="V40">
            <v>0</v>
          </cell>
          <cell r="W40">
            <v>0</v>
          </cell>
          <cell r="X40" t="str">
            <v>0</v>
          </cell>
          <cell r="Y40">
            <v>0</v>
          </cell>
          <cell r="Z40">
            <v>0</v>
          </cell>
          <cell r="AA40" t="str">
            <v>0</v>
          </cell>
          <cell r="AB40">
            <v>0</v>
          </cell>
        </row>
        <row r="41">
          <cell r="A41" t="str">
            <v>DIBENZO(a,h)ANTHRACENE</v>
          </cell>
          <cell r="B41">
            <v>0.5</v>
          </cell>
          <cell r="C41">
            <v>0</v>
          </cell>
          <cell r="D41">
            <v>40</v>
          </cell>
          <cell r="E41">
            <v>0</v>
          </cell>
          <cell r="F41">
            <v>0</v>
          </cell>
          <cell r="G41">
            <v>1E-3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0</v>
          </cell>
          <cell r="M41">
            <v>0</v>
          </cell>
          <cell r="N41">
            <v>0</v>
          </cell>
          <cell r="O41" t="str">
            <v>0</v>
          </cell>
          <cell r="P41">
            <v>0</v>
          </cell>
          <cell r="Q41">
            <v>0</v>
          </cell>
          <cell r="R41" t="str">
            <v>0</v>
          </cell>
          <cell r="S41">
            <v>0</v>
          </cell>
          <cell r="T41">
            <v>0</v>
          </cell>
          <cell r="U41" t="str">
            <v>0</v>
          </cell>
          <cell r="V41">
            <v>0</v>
          </cell>
          <cell r="W41">
            <v>0</v>
          </cell>
          <cell r="X41" t="str">
            <v>0</v>
          </cell>
          <cell r="Y41">
            <v>0</v>
          </cell>
          <cell r="Z41">
            <v>0</v>
          </cell>
          <cell r="AA41" t="str">
            <v>0</v>
          </cell>
          <cell r="AB41">
            <v>0</v>
          </cell>
        </row>
        <row r="42">
          <cell r="A42" t="str">
            <v>DIBROMOCHLOROMETHANE</v>
          </cell>
          <cell r="B42">
            <v>2</v>
          </cell>
          <cell r="C42">
            <v>16.855633855911289</v>
          </cell>
          <cell r="D42">
            <v>50000</v>
          </cell>
          <cell r="E42">
            <v>2</v>
          </cell>
          <cell r="F42">
            <v>14</v>
          </cell>
          <cell r="G42">
            <v>1E-3</v>
          </cell>
          <cell r="H42">
            <v>4.0000000000000001E-3</v>
          </cell>
          <cell r="I42">
            <v>3.3711267711822583E-2</v>
          </cell>
          <cell r="J42">
            <v>700</v>
          </cell>
          <cell r="K42">
            <v>5.0000000000000001E-3</v>
          </cell>
          <cell r="L42">
            <v>5.0000000000000001E-3</v>
          </cell>
          <cell r="M42" t="str">
            <v>PQL</v>
          </cell>
          <cell r="N42">
            <v>3.3711267711822583E-2</v>
          </cell>
          <cell r="O42">
            <v>0.03</v>
          </cell>
          <cell r="P42" t="str">
            <v>Leaching</v>
          </cell>
          <cell r="Q42">
            <v>700</v>
          </cell>
          <cell r="R42">
            <v>700</v>
          </cell>
          <cell r="S42" t="str">
            <v>Leaching</v>
          </cell>
          <cell r="T42">
            <v>5.0000000000000001E-3</v>
          </cell>
          <cell r="U42">
            <v>5.0000000000000001E-3</v>
          </cell>
          <cell r="V42" t="str">
            <v>PQL</v>
          </cell>
          <cell r="W42">
            <v>3.3711267711822583E-2</v>
          </cell>
          <cell r="X42">
            <v>0.03</v>
          </cell>
          <cell r="Y42" t="str">
            <v>Leaching</v>
          </cell>
          <cell r="Z42">
            <v>700</v>
          </cell>
          <cell r="AA42">
            <v>700</v>
          </cell>
          <cell r="AB42" t="str">
            <v>Leaching</v>
          </cell>
        </row>
        <row r="43">
          <cell r="A43" t="str">
            <v>DICHLOROBENZENE, 1,2-  (o-DCB)</v>
          </cell>
          <cell r="B43">
            <v>600</v>
          </cell>
          <cell r="C43">
            <v>7658.2848583715968</v>
          </cell>
          <cell r="D43">
            <v>1950</v>
          </cell>
          <cell r="E43">
            <v>15</v>
          </cell>
          <cell r="F43">
            <v>167</v>
          </cell>
          <cell r="G43">
            <v>1E-3</v>
          </cell>
          <cell r="H43">
            <v>9</v>
          </cell>
          <cell r="I43">
            <v>114.87427287557395</v>
          </cell>
          <cell r="J43">
            <v>325.65000000000003</v>
          </cell>
          <cell r="K43">
            <v>9</v>
          </cell>
          <cell r="L43">
            <v>9</v>
          </cell>
          <cell r="M43" t="str">
            <v>Leaching</v>
          </cell>
          <cell r="N43">
            <v>114.87427287557395</v>
          </cell>
          <cell r="O43">
            <v>100</v>
          </cell>
          <cell r="P43" t="str">
            <v>Leaching</v>
          </cell>
          <cell r="Q43">
            <v>325.65000000000003</v>
          </cell>
          <cell r="R43">
            <v>300</v>
          </cell>
          <cell r="S43" t="str">
            <v>Leaching</v>
          </cell>
          <cell r="T43">
            <v>9</v>
          </cell>
          <cell r="U43">
            <v>9</v>
          </cell>
          <cell r="V43" t="str">
            <v>Leaching</v>
          </cell>
          <cell r="W43">
            <v>114.87427287557395</v>
          </cell>
          <cell r="X43">
            <v>100</v>
          </cell>
          <cell r="Y43" t="str">
            <v>Leaching</v>
          </cell>
          <cell r="Z43">
            <v>325.65000000000003</v>
          </cell>
          <cell r="AA43">
            <v>300</v>
          </cell>
          <cell r="AB43" t="str">
            <v>Leaching</v>
          </cell>
        </row>
        <row r="44">
          <cell r="A44" t="str">
            <v>DICHLOROBENZENE, 1,3-  (m-DCB)</v>
          </cell>
          <cell r="B44">
            <v>100.87238530786621</v>
          </cell>
          <cell r="C44">
            <v>6090.8105643105728</v>
          </cell>
          <cell r="D44">
            <v>50000</v>
          </cell>
          <cell r="E44">
            <v>27</v>
          </cell>
          <cell r="F44">
            <v>303</v>
          </cell>
          <cell r="G44">
            <v>1E-3</v>
          </cell>
          <cell r="H44">
            <v>2.723554403312388</v>
          </cell>
          <cell r="I44">
            <v>164.45188523638546</v>
          </cell>
          <cell r="J44">
            <v>15150</v>
          </cell>
          <cell r="K44">
            <v>2.723554403312388</v>
          </cell>
          <cell r="L44">
            <v>3</v>
          </cell>
          <cell r="M44" t="str">
            <v>Leaching</v>
          </cell>
          <cell r="N44">
            <v>164.45188523638546</v>
          </cell>
          <cell r="O44">
            <v>200</v>
          </cell>
          <cell r="P44" t="str">
            <v>Leaching</v>
          </cell>
          <cell r="Q44">
            <v>15150</v>
          </cell>
          <cell r="R44">
            <v>20000</v>
          </cell>
          <cell r="S44" t="str">
            <v>Leaching</v>
          </cell>
          <cell r="T44">
            <v>2.723554403312388</v>
          </cell>
          <cell r="U44">
            <v>3</v>
          </cell>
          <cell r="V44" t="str">
            <v>Leaching</v>
          </cell>
          <cell r="W44">
            <v>164.45188523638546</v>
          </cell>
          <cell r="X44">
            <v>200</v>
          </cell>
          <cell r="Y44" t="str">
            <v>Leaching</v>
          </cell>
          <cell r="Z44">
            <v>15150</v>
          </cell>
          <cell r="AA44">
            <v>20000</v>
          </cell>
          <cell r="AB44" t="str">
            <v>Leaching</v>
          </cell>
        </row>
        <row r="45">
          <cell r="A45" t="str">
            <v>DICHLOROBENZENE, 1,4-  (p-DCB)</v>
          </cell>
          <cell r="B45">
            <v>5</v>
          </cell>
          <cell r="C45">
            <v>55.034190360687703</v>
          </cell>
          <cell r="D45">
            <v>7750</v>
          </cell>
          <cell r="E45">
            <v>19</v>
          </cell>
          <cell r="F45">
            <v>213</v>
          </cell>
          <cell r="G45">
            <v>1E-3</v>
          </cell>
          <cell r="H45">
            <v>9.5000000000000001E-2</v>
          </cell>
          <cell r="I45">
            <v>1.0456496168530665</v>
          </cell>
          <cell r="J45">
            <v>1650.75</v>
          </cell>
          <cell r="K45">
            <v>0.66</v>
          </cell>
          <cell r="L45">
            <v>0.7</v>
          </cell>
          <cell r="M45" t="str">
            <v>PQL</v>
          </cell>
          <cell r="N45">
            <v>1.0456496168530665</v>
          </cell>
          <cell r="O45">
            <v>1</v>
          </cell>
          <cell r="P45" t="str">
            <v>Leaching</v>
          </cell>
          <cell r="Q45">
            <v>1650.75</v>
          </cell>
          <cell r="R45">
            <v>2000</v>
          </cell>
          <cell r="S45" t="str">
            <v>Leaching</v>
          </cell>
          <cell r="T45">
            <v>0.66</v>
          </cell>
          <cell r="U45">
            <v>0.7</v>
          </cell>
          <cell r="V45" t="str">
            <v>PQL</v>
          </cell>
          <cell r="W45">
            <v>1.0456496168530665</v>
          </cell>
          <cell r="X45">
            <v>1</v>
          </cell>
          <cell r="Y45" t="str">
            <v>Leaching</v>
          </cell>
          <cell r="Z45">
            <v>1650.75</v>
          </cell>
          <cell r="AA45">
            <v>2000</v>
          </cell>
          <cell r="AB45" t="str">
            <v>Leaching</v>
          </cell>
        </row>
        <row r="46">
          <cell r="A46" t="str">
            <v>DICHLOROBENZIDINE, 3,3'-</v>
          </cell>
          <cell r="B46">
            <v>82.5</v>
          </cell>
          <cell r="C46">
            <v>0</v>
          </cell>
          <cell r="D46">
            <v>1825</v>
          </cell>
          <cell r="E46">
            <v>0</v>
          </cell>
          <cell r="F46">
            <v>0</v>
          </cell>
          <cell r="G46">
            <v>1E-3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 t="str">
            <v>0</v>
          </cell>
          <cell r="M46">
            <v>0</v>
          </cell>
          <cell r="N46">
            <v>0</v>
          </cell>
          <cell r="O46" t="str">
            <v>0</v>
          </cell>
          <cell r="P46">
            <v>0</v>
          </cell>
          <cell r="Q46">
            <v>0</v>
          </cell>
          <cell r="R46" t="str">
            <v>0</v>
          </cell>
          <cell r="S46">
            <v>0</v>
          </cell>
          <cell r="T46">
            <v>0</v>
          </cell>
          <cell r="U46" t="str">
            <v>0</v>
          </cell>
          <cell r="V46">
            <v>0</v>
          </cell>
          <cell r="W46">
            <v>0</v>
          </cell>
          <cell r="X46" t="str">
            <v>0</v>
          </cell>
          <cell r="Y46">
            <v>0</v>
          </cell>
          <cell r="Z46">
            <v>0</v>
          </cell>
          <cell r="AA46" t="str">
            <v>0</v>
          </cell>
          <cell r="AB46">
            <v>0</v>
          </cell>
        </row>
        <row r="47">
          <cell r="A47" t="str">
            <v>DICHLORODIPHENYL DICHLOROETHANE, P,P'- (DDD)</v>
          </cell>
          <cell r="B47">
            <v>0.15682165708443579</v>
          </cell>
          <cell r="C47">
            <v>0</v>
          </cell>
          <cell r="D47">
            <v>45</v>
          </cell>
          <cell r="E47">
            <v>0</v>
          </cell>
          <cell r="F47">
            <v>0</v>
          </cell>
          <cell r="G47">
            <v>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0</v>
          </cell>
          <cell r="M47">
            <v>0</v>
          </cell>
          <cell r="N47">
            <v>0</v>
          </cell>
          <cell r="O47" t="str">
            <v>0</v>
          </cell>
          <cell r="P47">
            <v>0</v>
          </cell>
          <cell r="Q47">
            <v>0</v>
          </cell>
          <cell r="R47" t="str">
            <v>0</v>
          </cell>
          <cell r="S47">
            <v>0</v>
          </cell>
          <cell r="T47">
            <v>0</v>
          </cell>
          <cell r="U47" t="str">
            <v>0</v>
          </cell>
          <cell r="V47">
            <v>0</v>
          </cell>
          <cell r="W47">
            <v>0</v>
          </cell>
          <cell r="X47" t="str">
            <v>0</v>
          </cell>
          <cell r="Y47">
            <v>0</v>
          </cell>
          <cell r="Z47">
            <v>0</v>
          </cell>
          <cell r="AA47" t="str">
            <v>0</v>
          </cell>
          <cell r="AB47">
            <v>0</v>
          </cell>
        </row>
        <row r="48">
          <cell r="A48" t="str">
            <v>DICHLORODIPHENYLDICHLOROETHYLENE,P,P'- (DDE)</v>
          </cell>
          <cell r="B48">
            <v>0.05</v>
          </cell>
          <cell r="C48">
            <v>0</v>
          </cell>
          <cell r="D48">
            <v>425</v>
          </cell>
          <cell r="E48">
            <v>0</v>
          </cell>
          <cell r="F48">
            <v>0</v>
          </cell>
          <cell r="G48">
            <v>1E-3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 t="str">
            <v>0</v>
          </cell>
          <cell r="M48">
            <v>0</v>
          </cell>
          <cell r="N48">
            <v>0</v>
          </cell>
          <cell r="O48" t="str">
            <v>0</v>
          </cell>
          <cell r="P48">
            <v>0</v>
          </cell>
          <cell r="Q48">
            <v>0</v>
          </cell>
          <cell r="R48" t="str">
            <v>0</v>
          </cell>
          <cell r="S48">
            <v>0</v>
          </cell>
          <cell r="T48">
            <v>0</v>
          </cell>
          <cell r="U48" t="str">
            <v>0</v>
          </cell>
          <cell r="V48">
            <v>0</v>
          </cell>
          <cell r="W48">
            <v>0</v>
          </cell>
          <cell r="X48" t="str">
            <v>0</v>
          </cell>
          <cell r="Y48">
            <v>0</v>
          </cell>
          <cell r="Z48">
            <v>0</v>
          </cell>
          <cell r="AA48" t="str">
            <v>0</v>
          </cell>
          <cell r="AB48">
            <v>0</v>
          </cell>
        </row>
        <row r="49">
          <cell r="A49" t="str">
            <v>DICHLORODIPHENYLTRICHLOROETHANE, P,P'- (DDT)</v>
          </cell>
          <cell r="B49">
            <v>0.3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1E-3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 t="str">
            <v>0</v>
          </cell>
          <cell r="M49">
            <v>0</v>
          </cell>
          <cell r="N49">
            <v>0</v>
          </cell>
          <cell r="O49" t="str">
            <v>0</v>
          </cell>
          <cell r="P49">
            <v>0</v>
          </cell>
          <cell r="Q49">
            <v>0</v>
          </cell>
          <cell r="R49" t="str">
            <v>0</v>
          </cell>
          <cell r="S49">
            <v>0</v>
          </cell>
          <cell r="T49">
            <v>0</v>
          </cell>
          <cell r="U49" t="str">
            <v>0</v>
          </cell>
          <cell r="V49">
            <v>0</v>
          </cell>
          <cell r="W49">
            <v>0</v>
          </cell>
          <cell r="X49" t="str">
            <v>0</v>
          </cell>
          <cell r="Y49">
            <v>0</v>
          </cell>
          <cell r="Z49">
            <v>0</v>
          </cell>
          <cell r="AA49" t="str">
            <v>0</v>
          </cell>
          <cell r="AB49">
            <v>0</v>
          </cell>
        </row>
        <row r="50">
          <cell r="A50" t="str">
            <v>DICHLOROETHANE, 1,1-</v>
          </cell>
          <cell r="B50">
            <v>70</v>
          </cell>
          <cell r="C50">
            <v>1748.702672853801</v>
          </cell>
          <cell r="D50">
            <v>24750</v>
          </cell>
          <cell r="E50">
            <v>5</v>
          </cell>
          <cell r="F50">
            <v>52</v>
          </cell>
          <cell r="G50">
            <v>1E-3</v>
          </cell>
          <cell r="H50">
            <v>0.35000000000000003</v>
          </cell>
          <cell r="I50">
            <v>8.7435133642690062</v>
          </cell>
          <cell r="J50">
            <v>1287</v>
          </cell>
          <cell r="K50">
            <v>0.35000000000000003</v>
          </cell>
          <cell r="L50">
            <v>0.4</v>
          </cell>
          <cell r="M50" t="str">
            <v>Leaching</v>
          </cell>
          <cell r="N50">
            <v>8.7435133642690062</v>
          </cell>
          <cell r="O50">
            <v>9</v>
          </cell>
          <cell r="P50" t="str">
            <v>Leaching</v>
          </cell>
          <cell r="Q50">
            <v>1287</v>
          </cell>
          <cell r="R50">
            <v>1000</v>
          </cell>
          <cell r="S50" t="str">
            <v>Leaching</v>
          </cell>
          <cell r="T50">
            <v>0.35000000000000003</v>
          </cell>
          <cell r="U50">
            <v>0.4</v>
          </cell>
          <cell r="V50" t="str">
            <v>Leaching</v>
          </cell>
          <cell r="W50">
            <v>8.7435133642690062</v>
          </cell>
          <cell r="X50">
            <v>9</v>
          </cell>
          <cell r="Y50" t="str">
            <v>Leaching</v>
          </cell>
          <cell r="Z50">
            <v>1287</v>
          </cell>
          <cell r="AA50">
            <v>1000</v>
          </cell>
          <cell r="AB50" t="str">
            <v>Leaching</v>
          </cell>
        </row>
        <row r="51">
          <cell r="A51" t="str">
            <v>DICHLOROETHANE, 1,2-</v>
          </cell>
          <cell r="B51">
            <v>5</v>
          </cell>
          <cell r="C51">
            <v>4.5862172950595212</v>
          </cell>
          <cell r="D51">
            <v>24750</v>
          </cell>
          <cell r="E51">
            <v>2</v>
          </cell>
          <cell r="F51">
            <v>13</v>
          </cell>
          <cell r="G51">
            <v>1E-3</v>
          </cell>
          <cell r="H51">
            <v>0.01</v>
          </cell>
          <cell r="I51">
            <v>9.1724345901190423E-3</v>
          </cell>
          <cell r="J51">
            <v>321.75</v>
          </cell>
          <cell r="K51">
            <v>0.1</v>
          </cell>
          <cell r="L51">
            <v>0.1</v>
          </cell>
          <cell r="M51" t="str">
            <v>PQL</v>
          </cell>
          <cell r="N51">
            <v>0.1</v>
          </cell>
          <cell r="O51">
            <v>0.1</v>
          </cell>
          <cell r="P51" t="str">
            <v>PQL</v>
          </cell>
          <cell r="Q51">
            <v>321.75</v>
          </cell>
          <cell r="R51">
            <v>300</v>
          </cell>
          <cell r="S51" t="str">
            <v>Leaching</v>
          </cell>
          <cell r="T51">
            <v>0.1</v>
          </cell>
          <cell r="U51">
            <v>0.1</v>
          </cell>
          <cell r="V51" t="str">
            <v>PQL</v>
          </cell>
          <cell r="W51">
            <v>0.1</v>
          </cell>
          <cell r="X51">
            <v>0.1</v>
          </cell>
          <cell r="Y51" t="str">
            <v>PQL</v>
          </cell>
          <cell r="Z51">
            <v>321.75</v>
          </cell>
          <cell r="AA51">
            <v>300</v>
          </cell>
          <cell r="AB51" t="str">
            <v>Leaching</v>
          </cell>
        </row>
        <row r="52">
          <cell r="A52" t="str">
            <v>DICHLOROETHYLENE, 1,1-</v>
          </cell>
          <cell r="B52">
            <v>7</v>
          </cell>
          <cell r="C52">
            <v>80.17177259797154</v>
          </cell>
          <cell r="D52">
            <v>30000</v>
          </cell>
          <cell r="E52">
            <v>480</v>
          </cell>
          <cell r="F52">
            <v>20812</v>
          </cell>
          <cell r="G52">
            <v>1E-3</v>
          </cell>
          <cell r="H52">
            <v>3.36</v>
          </cell>
          <cell r="I52">
            <v>38.482450847026342</v>
          </cell>
          <cell r="J52">
            <v>624360</v>
          </cell>
          <cell r="K52">
            <v>3.36</v>
          </cell>
          <cell r="L52">
            <v>3</v>
          </cell>
          <cell r="M52" t="str">
            <v>Leaching</v>
          </cell>
          <cell r="N52">
            <v>38.482450847026342</v>
          </cell>
          <cell r="O52">
            <v>40</v>
          </cell>
          <cell r="P52" t="str">
            <v>Leaching</v>
          </cell>
          <cell r="Q52">
            <v>624360</v>
          </cell>
          <cell r="R52">
            <v>600000</v>
          </cell>
          <cell r="S52" t="str">
            <v>Leaching</v>
          </cell>
          <cell r="T52">
            <v>3.36</v>
          </cell>
          <cell r="U52">
            <v>3</v>
          </cell>
          <cell r="V52" t="str">
            <v>Leaching</v>
          </cell>
          <cell r="W52">
            <v>38.482450847026342</v>
          </cell>
          <cell r="X52">
            <v>40</v>
          </cell>
          <cell r="Y52" t="str">
            <v>Leaching</v>
          </cell>
          <cell r="Z52">
            <v>624360</v>
          </cell>
          <cell r="AA52">
            <v>600000</v>
          </cell>
          <cell r="AB52" t="str">
            <v>Leaching</v>
          </cell>
        </row>
        <row r="53">
          <cell r="A53" t="str">
            <v>DICHLOROETHYLENE, CIS-1,2-</v>
          </cell>
          <cell r="B53">
            <v>70</v>
          </cell>
          <cell r="C53">
            <v>18.573342197027007</v>
          </cell>
          <cell r="D53">
            <v>50000</v>
          </cell>
          <cell r="E53">
            <v>4</v>
          </cell>
          <cell r="F53">
            <v>35</v>
          </cell>
          <cell r="G53">
            <v>1E-3</v>
          </cell>
          <cell r="H53">
            <v>0.28000000000000003</v>
          </cell>
          <cell r="I53">
            <v>7.4293368788108022E-2</v>
          </cell>
          <cell r="J53">
            <v>1750</v>
          </cell>
          <cell r="K53">
            <v>0.28000000000000003</v>
          </cell>
          <cell r="L53">
            <v>0.3</v>
          </cell>
          <cell r="M53" t="str">
            <v>Leaching</v>
          </cell>
          <cell r="N53">
            <v>0.1</v>
          </cell>
          <cell r="O53">
            <v>0.1</v>
          </cell>
          <cell r="P53" t="str">
            <v>PQL</v>
          </cell>
          <cell r="Q53">
            <v>1750</v>
          </cell>
          <cell r="R53">
            <v>2000</v>
          </cell>
          <cell r="S53" t="str">
            <v>Leaching</v>
          </cell>
          <cell r="T53">
            <v>0.28000000000000003</v>
          </cell>
          <cell r="U53">
            <v>0.3</v>
          </cell>
          <cell r="V53" t="str">
            <v>Leaching</v>
          </cell>
          <cell r="W53">
            <v>0.1</v>
          </cell>
          <cell r="X53">
            <v>0.1</v>
          </cell>
          <cell r="Y53" t="str">
            <v>PQL</v>
          </cell>
          <cell r="Z53">
            <v>1750</v>
          </cell>
          <cell r="AA53">
            <v>2000</v>
          </cell>
          <cell r="AB53" t="str">
            <v>Leaching</v>
          </cell>
        </row>
        <row r="54">
          <cell r="A54" t="str">
            <v>DICHLOROETHYLENE, TRANS-1,2-</v>
          </cell>
          <cell r="B54">
            <v>100</v>
          </cell>
          <cell r="C54">
            <v>77.832880018790135</v>
          </cell>
          <cell r="D54">
            <v>50000</v>
          </cell>
          <cell r="E54">
            <v>14</v>
          </cell>
          <cell r="F54">
            <v>155</v>
          </cell>
          <cell r="G54">
            <v>1E-3</v>
          </cell>
          <cell r="H54">
            <v>1.4000000000000001</v>
          </cell>
          <cell r="I54">
            <v>1.0896603202630619</v>
          </cell>
          <cell r="J54">
            <v>7750</v>
          </cell>
          <cell r="K54">
            <v>1.4000000000000001</v>
          </cell>
          <cell r="L54">
            <v>1</v>
          </cell>
          <cell r="M54" t="str">
            <v>Leaching</v>
          </cell>
          <cell r="N54">
            <v>1.0896603202630619</v>
          </cell>
          <cell r="O54">
            <v>1</v>
          </cell>
          <cell r="P54" t="str">
            <v>Leaching</v>
          </cell>
          <cell r="Q54">
            <v>7750</v>
          </cell>
          <cell r="R54">
            <v>8000</v>
          </cell>
          <cell r="S54" t="str">
            <v>Leaching</v>
          </cell>
          <cell r="T54">
            <v>1.4000000000000001</v>
          </cell>
          <cell r="U54">
            <v>1</v>
          </cell>
          <cell r="V54" t="str">
            <v>Leaching</v>
          </cell>
          <cell r="W54">
            <v>1.0896603202630619</v>
          </cell>
          <cell r="X54">
            <v>1</v>
          </cell>
          <cell r="Y54" t="str">
            <v>Leaching</v>
          </cell>
          <cell r="Z54">
            <v>7750</v>
          </cell>
          <cell r="AA54">
            <v>8000</v>
          </cell>
          <cell r="AB54" t="str">
            <v>Leaching</v>
          </cell>
        </row>
        <row r="55">
          <cell r="A55" t="str">
            <v>DICHLOROMETHANE</v>
          </cell>
          <cell r="B55">
            <v>5</v>
          </cell>
          <cell r="C55">
            <v>1970.4509295381285</v>
          </cell>
          <cell r="D55">
            <v>50000</v>
          </cell>
          <cell r="E55">
            <v>2</v>
          </cell>
          <cell r="F55">
            <v>18</v>
          </cell>
          <cell r="G55">
            <v>1E-3</v>
          </cell>
          <cell r="H55">
            <v>0.01</v>
          </cell>
          <cell r="I55">
            <v>3.940901859076257</v>
          </cell>
          <cell r="J55">
            <v>900</v>
          </cell>
          <cell r="K55">
            <v>0.1</v>
          </cell>
          <cell r="L55">
            <v>0.1</v>
          </cell>
          <cell r="M55" t="str">
            <v>PQL</v>
          </cell>
          <cell r="N55">
            <v>3.940901859076257</v>
          </cell>
          <cell r="O55">
            <v>4</v>
          </cell>
          <cell r="P55" t="str">
            <v>Leaching</v>
          </cell>
          <cell r="Q55">
            <v>900</v>
          </cell>
          <cell r="R55">
            <v>900</v>
          </cell>
          <cell r="S55" t="str">
            <v>Leaching</v>
          </cell>
          <cell r="T55">
            <v>0.1</v>
          </cell>
          <cell r="U55">
            <v>0.1</v>
          </cell>
          <cell r="V55" t="str">
            <v>PQL</v>
          </cell>
          <cell r="W55">
            <v>3.940901859076257</v>
          </cell>
          <cell r="X55">
            <v>4</v>
          </cell>
          <cell r="Y55" t="str">
            <v>Leaching</v>
          </cell>
          <cell r="Z55">
            <v>900</v>
          </cell>
          <cell r="AA55">
            <v>900</v>
          </cell>
          <cell r="AB55" t="str">
            <v>Leaching</v>
          </cell>
        </row>
        <row r="56">
          <cell r="A56" t="str">
            <v>DICHLOROPHENOL, 2,4-</v>
          </cell>
          <cell r="B56">
            <v>13.5</v>
          </cell>
          <cell r="C56">
            <v>31034.36985037394</v>
          </cell>
          <cell r="D56">
            <v>2000</v>
          </cell>
          <cell r="E56">
            <v>2</v>
          </cell>
          <cell r="F56">
            <v>20</v>
          </cell>
          <cell r="G56">
            <v>1E-3</v>
          </cell>
          <cell r="H56">
            <v>2.7E-2</v>
          </cell>
          <cell r="I56">
            <v>62.068739700747884</v>
          </cell>
          <cell r="J56">
            <v>40</v>
          </cell>
          <cell r="K56">
            <v>0.66</v>
          </cell>
          <cell r="L56">
            <v>0.7</v>
          </cell>
          <cell r="M56" t="str">
            <v>PQL</v>
          </cell>
          <cell r="N56">
            <v>62.068739700747884</v>
          </cell>
          <cell r="O56">
            <v>60</v>
          </cell>
          <cell r="P56" t="str">
            <v>Leaching</v>
          </cell>
          <cell r="Q56">
            <v>40</v>
          </cell>
          <cell r="R56">
            <v>40</v>
          </cell>
          <cell r="S56" t="str">
            <v>Leaching</v>
          </cell>
          <cell r="T56">
            <v>0.66</v>
          </cell>
          <cell r="U56">
            <v>0.7</v>
          </cell>
          <cell r="V56" t="str">
            <v>PQL</v>
          </cell>
          <cell r="W56">
            <v>62.068739700747884</v>
          </cell>
          <cell r="X56">
            <v>60</v>
          </cell>
          <cell r="Y56" t="str">
            <v>Leaching</v>
          </cell>
          <cell r="Z56">
            <v>40</v>
          </cell>
          <cell r="AA56">
            <v>40</v>
          </cell>
          <cell r="AB56" t="str">
            <v>Leaching</v>
          </cell>
        </row>
        <row r="57">
          <cell r="A57" t="str">
            <v>DICHLOROPROPANE, 1,2-</v>
          </cell>
          <cell r="B57">
            <v>5</v>
          </cell>
          <cell r="C57">
            <v>2.9141651801331334</v>
          </cell>
          <cell r="D57">
            <v>50000</v>
          </cell>
          <cell r="E57">
            <v>3</v>
          </cell>
          <cell r="F57">
            <v>27</v>
          </cell>
          <cell r="G57">
            <v>1E-3</v>
          </cell>
          <cell r="H57">
            <v>1.4999999999999999E-2</v>
          </cell>
          <cell r="I57">
            <v>8.7424955403994E-3</v>
          </cell>
          <cell r="J57">
            <v>1350</v>
          </cell>
          <cell r="K57">
            <v>0.1</v>
          </cell>
          <cell r="L57">
            <v>0.1</v>
          </cell>
          <cell r="M57" t="str">
            <v>PQL</v>
          </cell>
          <cell r="N57">
            <v>0.1</v>
          </cell>
          <cell r="O57">
            <v>0.1</v>
          </cell>
          <cell r="P57" t="str">
            <v>PQL</v>
          </cell>
          <cell r="Q57">
            <v>1350</v>
          </cell>
          <cell r="R57">
            <v>1000</v>
          </cell>
          <cell r="S57" t="str">
            <v>Leaching</v>
          </cell>
          <cell r="T57">
            <v>0.1</v>
          </cell>
          <cell r="U57">
            <v>0.1</v>
          </cell>
          <cell r="V57" t="str">
            <v>PQL</v>
          </cell>
          <cell r="W57">
            <v>0.1</v>
          </cell>
          <cell r="X57">
            <v>0.1</v>
          </cell>
          <cell r="Y57" t="str">
            <v>PQL</v>
          </cell>
          <cell r="Z57">
            <v>1350</v>
          </cell>
          <cell r="AA57">
            <v>1000</v>
          </cell>
          <cell r="AB57" t="str">
            <v>Leaching</v>
          </cell>
        </row>
        <row r="58">
          <cell r="A58" t="str">
            <v>DICHLOROPROPENE, 1,3-</v>
          </cell>
          <cell r="B58">
            <v>0.4</v>
          </cell>
          <cell r="C58">
            <v>11.377340876199545</v>
          </cell>
          <cell r="D58">
            <v>225</v>
          </cell>
          <cell r="E58">
            <v>37</v>
          </cell>
          <cell r="F58">
            <v>602</v>
          </cell>
          <cell r="G58">
            <v>1E-3</v>
          </cell>
          <cell r="H58">
            <v>1.4800000000000001E-2</v>
          </cell>
          <cell r="I58">
            <v>0.42096161241938318</v>
          </cell>
          <cell r="J58">
            <v>135.44999999999999</v>
          </cell>
          <cell r="K58">
            <v>1.4800000000000001E-2</v>
          </cell>
          <cell r="L58">
            <v>0.01</v>
          </cell>
          <cell r="M58" t="str">
            <v>Leaching</v>
          </cell>
          <cell r="N58">
            <v>0.42096161241938318</v>
          </cell>
          <cell r="O58">
            <v>0.4</v>
          </cell>
          <cell r="P58" t="str">
            <v>Leaching</v>
          </cell>
          <cell r="Q58">
            <v>135.44999999999999</v>
          </cell>
          <cell r="R58">
            <v>100</v>
          </cell>
          <cell r="S58" t="str">
            <v>Leaching</v>
          </cell>
          <cell r="T58">
            <v>1.4800000000000001E-2</v>
          </cell>
          <cell r="U58">
            <v>0.01</v>
          </cell>
          <cell r="V58" t="str">
            <v>Leaching</v>
          </cell>
          <cell r="W58">
            <v>0.42096161241938318</v>
          </cell>
          <cell r="X58">
            <v>0.4</v>
          </cell>
          <cell r="Y58" t="str">
            <v>Leaching</v>
          </cell>
          <cell r="Z58">
            <v>135.44999999999999</v>
          </cell>
          <cell r="AA58">
            <v>100</v>
          </cell>
          <cell r="AB58" t="str">
            <v>Leaching</v>
          </cell>
        </row>
        <row r="59">
          <cell r="A59" t="str">
            <v>DIELDRIN</v>
          </cell>
          <cell r="B59">
            <v>0.1</v>
          </cell>
          <cell r="C59">
            <v>7.5962948048749857</v>
          </cell>
          <cell r="D59">
            <v>0.47499999999999998</v>
          </cell>
          <cell r="E59">
            <v>0</v>
          </cell>
          <cell r="F59">
            <v>0</v>
          </cell>
          <cell r="G59">
            <v>1E-3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0</v>
          </cell>
          <cell r="M59">
            <v>0</v>
          </cell>
          <cell r="N59">
            <v>0</v>
          </cell>
          <cell r="O59" t="str">
            <v>0</v>
          </cell>
          <cell r="P59">
            <v>0</v>
          </cell>
          <cell r="Q59">
            <v>0</v>
          </cell>
          <cell r="R59" t="str">
            <v>0</v>
          </cell>
          <cell r="S59">
            <v>0</v>
          </cell>
          <cell r="T59">
            <v>0</v>
          </cell>
          <cell r="U59" t="str">
            <v>0</v>
          </cell>
          <cell r="V59">
            <v>0</v>
          </cell>
          <cell r="W59">
            <v>0</v>
          </cell>
          <cell r="X59" t="str">
            <v>0</v>
          </cell>
          <cell r="Y59">
            <v>0</v>
          </cell>
          <cell r="Z59">
            <v>0</v>
          </cell>
          <cell r="AA59" t="str">
            <v>0</v>
          </cell>
          <cell r="AB59">
            <v>0</v>
          </cell>
        </row>
        <row r="60">
          <cell r="A60" t="str">
            <v>DIETHYL PHTHALATE</v>
          </cell>
          <cell r="B60">
            <v>2493.9509663105719</v>
          </cell>
          <cell r="C60">
            <v>50000</v>
          </cell>
          <cell r="D60">
            <v>8500</v>
          </cell>
          <cell r="E60">
            <v>4</v>
          </cell>
          <cell r="F60">
            <v>34</v>
          </cell>
          <cell r="G60">
            <v>1E-3</v>
          </cell>
          <cell r="H60">
            <v>9.9758038652422876</v>
          </cell>
          <cell r="I60">
            <v>200</v>
          </cell>
          <cell r="J60">
            <v>289</v>
          </cell>
          <cell r="K60">
            <v>9.9758038652422876</v>
          </cell>
          <cell r="L60">
            <v>10</v>
          </cell>
          <cell r="M60" t="str">
            <v>Leaching</v>
          </cell>
          <cell r="N60">
            <v>200</v>
          </cell>
          <cell r="O60">
            <v>200</v>
          </cell>
          <cell r="P60" t="str">
            <v>Leaching</v>
          </cell>
          <cell r="Q60">
            <v>289</v>
          </cell>
          <cell r="R60">
            <v>300</v>
          </cell>
          <cell r="S60" t="str">
            <v>Leaching</v>
          </cell>
          <cell r="T60">
            <v>9.9758038652422876</v>
          </cell>
          <cell r="U60">
            <v>10</v>
          </cell>
          <cell r="V60" t="str">
            <v>Leaching</v>
          </cell>
          <cell r="W60">
            <v>200</v>
          </cell>
          <cell r="X60">
            <v>200</v>
          </cell>
          <cell r="Y60" t="str">
            <v>Leaching</v>
          </cell>
          <cell r="Z60">
            <v>289</v>
          </cell>
          <cell r="AA60">
            <v>300</v>
          </cell>
          <cell r="AB60" t="str">
            <v>Leaching</v>
          </cell>
        </row>
        <row r="61">
          <cell r="A61" t="str">
            <v>DIMETHYL PHTHALATE</v>
          </cell>
          <cell r="B61">
            <v>330.2222192986444</v>
          </cell>
          <cell r="C61">
            <v>50000</v>
          </cell>
          <cell r="D61">
            <v>50000</v>
          </cell>
          <cell r="E61">
            <v>1</v>
          </cell>
          <cell r="F61">
            <v>11</v>
          </cell>
          <cell r="G61">
            <v>1E-3</v>
          </cell>
          <cell r="H61">
            <v>0.33022221929864443</v>
          </cell>
          <cell r="I61">
            <v>50</v>
          </cell>
          <cell r="J61">
            <v>550</v>
          </cell>
          <cell r="K61">
            <v>0.66</v>
          </cell>
          <cell r="L61">
            <v>0.7</v>
          </cell>
          <cell r="M61" t="str">
            <v>PQL</v>
          </cell>
          <cell r="N61">
            <v>50</v>
          </cell>
          <cell r="O61">
            <v>50</v>
          </cell>
          <cell r="P61" t="str">
            <v>Leaching</v>
          </cell>
          <cell r="Q61">
            <v>550</v>
          </cell>
          <cell r="R61">
            <v>600</v>
          </cell>
          <cell r="S61" t="str">
            <v>Leaching</v>
          </cell>
          <cell r="T61">
            <v>0.66</v>
          </cell>
          <cell r="U61">
            <v>0.7</v>
          </cell>
          <cell r="V61" t="str">
            <v>PQL</v>
          </cell>
          <cell r="W61">
            <v>50</v>
          </cell>
          <cell r="X61">
            <v>50</v>
          </cell>
          <cell r="Y61" t="str">
            <v>Leaching</v>
          </cell>
          <cell r="Z61">
            <v>550</v>
          </cell>
          <cell r="AA61">
            <v>600</v>
          </cell>
          <cell r="AB61" t="str">
            <v>Leaching</v>
          </cell>
        </row>
        <row r="62">
          <cell r="A62" t="str">
            <v>DIMETHYLPHENOL, 2,4-</v>
          </cell>
          <cell r="B62">
            <v>59.151996131004807</v>
          </cell>
          <cell r="C62">
            <v>44187.157404902144</v>
          </cell>
          <cell r="D62">
            <v>50000</v>
          </cell>
          <cell r="E62">
            <v>3</v>
          </cell>
          <cell r="F62">
            <v>25</v>
          </cell>
          <cell r="G62">
            <v>1E-3</v>
          </cell>
          <cell r="H62">
            <v>0.17745598839301444</v>
          </cell>
          <cell r="I62">
            <v>132.56147221470641</v>
          </cell>
          <cell r="J62">
            <v>1250</v>
          </cell>
          <cell r="K62">
            <v>0.66</v>
          </cell>
          <cell r="L62">
            <v>0.7</v>
          </cell>
          <cell r="M62" t="str">
            <v>PQL</v>
          </cell>
          <cell r="N62">
            <v>132.56147221470641</v>
          </cell>
          <cell r="O62">
            <v>100</v>
          </cell>
          <cell r="P62" t="str">
            <v>Leaching</v>
          </cell>
          <cell r="Q62">
            <v>1250</v>
          </cell>
          <cell r="R62">
            <v>1000</v>
          </cell>
          <cell r="S62" t="str">
            <v>Leaching</v>
          </cell>
          <cell r="T62">
            <v>0.66</v>
          </cell>
          <cell r="U62">
            <v>0.7</v>
          </cell>
          <cell r="V62" t="str">
            <v>PQL</v>
          </cell>
          <cell r="W62">
            <v>132.56147221470641</v>
          </cell>
          <cell r="X62">
            <v>100</v>
          </cell>
          <cell r="Y62" t="str">
            <v>Leaching</v>
          </cell>
          <cell r="Z62">
            <v>1250</v>
          </cell>
          <cell r="AA62">
            <v>1000</v>
          </cell>
          <cell r="AB62" t="str">
            <v>Leaching</v>
          </cell>
        </row>
        <row r="63">
          <cell r="A63" t="str">
            <v>DINITROPHENOL, 2,4-</v>
          </cell>
          <cell r="B63">
            <v>210</v>
          </cell>
          <cell r="C63">
            <v>50000</v>
          </cell>
          <cell r="D63">
            <v>22500</v>
          </cell>
          <cell r="E63">
            <v>1</v>
          </cell>
          <cell r="F63">
            <v>6</v>
          </cell>
          <cell r="G63">
            <v>1E-3</v>
          </cell>
          <cell r="H63">
            <v>0.21</v>
          </cell>
          <cell r="I63">
            <v>50</v>
          </cell>
          <cell r="J63">
            <v>135</v>
          </cell>
          <cell r="K63">
            <v>3.3</v>
          </cell>
          <cell r="L63">
            <v>3</v>
          </cell>
          <cell r="M63" t="str">
            <v>PQL</v>
          </cell>
          <cell r="N63">
            <v>50</v>
          </cell>
          <cell r="O63">
            <v>50</v>
          </cell>
          <cell r="P63" t="str">
            <v>Leaching</v>
          </cell>
          <cell r="Q63">
            <v>135</v>
          </cell>
          <cell r="R63">
            <v>100</v>
          </cell>
          <cell r="S63" t="str">
            <v>Leaching</v>
          </cell>
          <cell r="T63">
            <v>3.3</v>
          </cell>
          <cell r="U63">
            <v>3</v>
          </cell>
          <cell r="V63" t="str">
            <v>PQL</v>
          </cell>
          <cell r="W63">
            <v>50</v>
          </cell>
          <cell r="X63">
            <v>50</v>
          </cell>
          <cell r="Y63" t="str">
            <v>Leaching</v>
          </cell>
          <cell r="Z63">
            <v>135</v>
          </cell>
          <cell r="AA63">
            <v>100</v>
          </cell>
          <cell r="AB63" t="str">
            <v>Leaching</v>
          </cell>
        </row>
        <row r="64">
          <cell r="A64" t="str">
            <v>DINITROTOLUENE, 2,4-</v>
          </cell>
          <cell r="B64">
            <v>28.5</v>
          </cell>
          <cell r="C64">
            <v>24903.788388442903</v>
          </cell>
          <cell r="D64">
            <v>50000</v>
          </cell>
          <cell r="E64">
            <v>2</v>
          </cell>
          <cell r="F64">
            <v>16</v>
          </cell>
          <cell r="G64">
            <v>1E-3</v>
          </cell>
          <cell r="H64">
            <v>5.7000000000000002E-2</v>
          </cell>
          <cell r="I64">
            <v>49.80757677688581</v>
          </cell>
          <cell r="J64">
            <v>800</v>
          </cell>
          <cell r="K64">
            <v>0.66</v>
          </cell>
          <cell r="L64">
            <v>0.7</v>
          </cell>
          <cell r="M64" t="str">
            <v>PQL</v>
          </cell>
          <cell r="N64">
            <v>49.80757677688581</v>
          </cell>
          <cell r="O64">
            <v>50</v>
          </cell>
          <cell r="P64" t="str">
            <v>Leaching</v>
          </cell>
          <cell r="Q64">
            <v>800</v>
          </cell>
          <cell r="R64">
            <v>800</v>
          </cell>
          <cell r="S64" t="str">
            <v>Leaching</v>
          </cell>
          <cell r="T64">
            <v>0.66</v>
          </cell>
          <cell r="U64">
            <v>0.7</v>
          </cell>
          <cell r="V64" t="str">
            <v>PQL</v>
          </cell>
          <cell r="W64">
            <v>49.80757677688581</v>
          </cell>
          <cell r="X64">
            <v>50</v>
          </cell>
          <cell r="Y64" t="str">
            <v>Leaching</v>
          </cell>
          <cell r="Z64">
            <v>800</v>
          </cell>
          <cell r="AA64">
            <v>800</v>
          </cell>
          <cell r="AB64" t="str">
            <v>Leaching</v>
          </cell>
        </row>
        <row r="65">
          <cell r="A65" t="str">
            <v>DIOXANE, 1,4-</v>
          </cell>
          <cell r="B65">
            <v>0.3</v>
          </cell>
          <cell r="C65">
            <v>5589.733033587524</v>
          </cell>
          <cell r="D65">
            <v>50000</v>
          </cell>
          <cell r="E65">
            <v>1</v>
          </cell>
          <cell r="F65">
            <v>9</v>
          </cell>
          <cell r="G65">
            <v>1E-3</v>
          </cell>
          <cell r="H65">
            <v>2.9999999999999997E-4</v>
          </cell>
          <cell r="I65">
            <v>5.5897330335875237</v>
          </cell>
          <cell r="J65">
            <v>450</v>
          </cell>
          <cell r="K65">
            <v>0.15</v>
          </cell>
          <cell r="L65">
            <v>0.2</v>
          </cell>
          <cell r="M65" t="str">
            <v>PQL</v>
          </cell>
          <cell r="N65">
            <v>5.5897330335875237</v>
          </cell>
          <cell r="O65">
            <v>6</v>
          </cell>
          <cell r="P65" t="str">
            <v>Leaching</v>
          </cell>
          <cell r="Q65">
            <v>450</v>
          </cell>
          <cell r="R65">
            <v>500</v>
          </cell>
          <cell r="S65" t="str">
            <v>Leaching</v>
          </cell>
          <cell r="T65">
            <v>0.15</v>
          </cell>
          <cell r="U65">
            <v>0.2</v>
          </cell>
          <cell r="V65" t="str">
            <v>PQL</v>
          </cell>
          <cell r="W65">
            <v>5.5897330335875237</v>
          </cell>
          <cell r="X65">
            <v>6</v>
          </cell>
          <cell r="Y65" t="str">
            <v>Leaching</v>
          </cell>
          <cell r="Z65">
            <v>450</v>
          </cell>
          <cell r="AA65">
            <v>500</v>
          </cell>
          <cell r="AB65" t="str">
            <v>Leaching</v>
          </cell>
        </row>
        <row r="66">
          <cell r="A66" t="str">
            <v>ENDOSULFAN</v>
          </cell>
          <cell r="B66">
            <v>11.736250433198895</v>
          </cell>
          <cell r="C66">
            <v>0</v>
          </cell>
          <cell r="D66">
            <v>2.1749999999999998</v>
          </cell>
          <cell r="E66">
            <v>46</v>
          </cell>
          <cell r="F66">
            <v>549</v>
          </cell>
          <cell r="G66">
            <v>1E-3</v>
          </cell>
          <cell r="H66">
            <v>0.53986751992714921</v>
          </cell>
          <cell r="I66">
            <v>0</v>
          </cell>
          <cell r="J66">
            <v>1.1940749999999998</v>
          </cell>
          <cell r="K66">
            <v>0.53986751992714921</v>
          </cell>
          <cell r="L66">
            <v>0.5</v>
          </cell>
          <cell r="M66" t="str">
            <v>Leaching</v>
          </cell>
          <cell r="N66">
            <v>0</v>
          </cell>
          <cell r="O66" t="str">
            <v>0</v>
          </cell>
          <cell r="P66">
            <v>0</v>
          </cell>
          <cell r="Q66">
            <v>1.1940749999999998</v>
          </cell>
          <cell r="R66">
            <v>1</v>
          </cell>
          <cell r="S66" t="str">
            <v>Leaching</v>
          </cell>
          <cell r="T66">
            <v>0.53986751992714921</v>
          </cell>
          <cell r="U66">
            <v>0.5</v>
          </cell>
          <cell r="V66" t="str">
            <v>Leaching</v>
          </cell>
          <cell r="W66">
            <v>0</v>
          </cell>
          <cell r="X66" t="str">
            <v>0</v>
          </cell>
          <cell r="Y66">
            <v>0</v>
          </cell>
          <cell r="Z66">
            <v>1.1940749999999998</v>
          </cell>
          <cell r="AA66">
            <v>1</v>
          </cell>
          <cell r="AB66" t="str">
            <v>Leaching</v>
          </cell>
        </row>
        <row r="67">
          <cell r="A67" t="str">
            <v>ENDRIN</v>
          </cell>
          <cell r="B67">
            <v>2</v>
          </cell>
          <cell r="C67">
            <v>0</v>
          </cell>
          <cell r="D67">
            <v>5</v>
          </cell>
          <cell r="E67">
            <v>0</v>
          </cell>
          <cell r="F67">
            <v>0</v>
          </cell>
          <cell r="G67">
            <v>1E-3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str">
            <v>0</v>
          </cell>
          <cell r="M67">
            <v>0</v>
          </cell>
          <cell r="N67">
            <v>0</v>
          </cell>
          <cell r="O67" t="str">
            <v>0</v>
          </cell>
          <cell r="P67">
            <v>0</v>
          </cell>
          <cell r="Q67">
            <v>0</v>
          </cell>
          <cell r="R67" t="str">
            <v>0</v>
          </cell>
          <cell r="S67">
            <v>0</v>
          </cell>
          <cell r="T67">
            <v>0</v>
          </cell>
          <cell r="U67" t="str">
            <v>0</v>
          </cell>
          <cell r="V67">
            <v>0</v>
          </cell>
          <cell r="W67">
            <v>0</v>
          </cell>
          <cell r="X67" t="str">
            <v>0</v>
          </cell>
          <cell r="Y67">
            <v>0</v>
          </cell>
          <cell r="Z67">
            <v>0</v>
          </cell>
          <cell r="AA67" t="str">
            <v>0</v>
          </cell>
          <cell r="AB67">
            <v>0</v>
          </cell>
        </row>
        <row r="68">
          <cell r="A68" t="str">
            <v>ETHYLBENZENE</v>
          </cell>
          <cell r="B68">
            <v>700</v>
          </cell>
          <cell r="C68">
            <v>19785.826510287861</v>
          </cell>
          <cell r="D68">
            <v>4525</v>
          </cell>
          <cell r="E68">
            <v>64</v>
          </cell>
          <cell r="F68">
            <v>957</v>
          </cell>
          <cell r="G68">
            <v>1E-3</v>
          </cell>
          <cell r="H68">
            <v>44.800000000000004</v>
          </cell>
          <cell r="I68">
            <v>1266.2928966584232</v>
          </cell>
          <cell r="J68">
            <v>4330.4250000000002</v>
          </cell>
          <cell r="K68">
            <v>44.800000000000004</v>
          </cell>
          <cell r="L68">
            <v>40</v>
          </cell>
          <cell r="M68" t="str">
            <v>Leaching</v>
          </cell>
          <cell r="N68">
            <v>1266.2928966584232</v>
          </cell>
          <cell r="O68">
            <v>1000</v>
          </cell>
          <cell r="P68" t="str">
            <v>Leaching</v>
          </cell>
          <cell r="Q68">
            <v>4330.4250000000002</v>
          </cell>
          <cell r="R68">
            <v>4000</v>
          </cell>
          <cell r="S68" t="str">
            <v>Leaching</v>
          </cell>
          <cell r="T68">
            <v>44.800000000000004</v>
          </cell>
          <cell r="U68">
            <v>40</v>
          </cell>
          <cell r="V68" t="str">
            <v>Leaching</v>
          </cell>
          <cell r="W68">
            <v>1266.2928966584232</v>
          </cell>
          <cell r="X68">
            <v>1000</v>
          </cell>
          <cell r="Y68" t="str">
            <v>Leaching</v>
          </cell>
          <cell r="Z68">
            <v>4330.4250000000002</v>
          </cell>
          <cell r="AA68">
            <v>4000</v>
          </cell>
          <cell r="AB68" t="str">
            <v>Leaching</v>
          </cell>
        </row>
        <row r="69">
          <cell r="A69" t="str">
            <v>ETHYLENE DIBROMIDE</v>
          </cell>
          <cell r="B69">
            <v>0.02</v>
          </cell>
          <cell r="C69">
            <v>1.594760747502928</v>
          </cell>
          <cell r="D69">
            <v>50000</v>
          </cell>
          <cell r="E69">
            <v>2</v>
          </cell>
          <cell r="F69">
            <v>14</v>
          </cell>
          <cell r="G69">
            <v>1E-3</v>
          </cell>
          <cell r="H69">
            <v>4.0000000000000003E-5</v>
          </cell>
          <cell r="I69">
            <v>3.189521495005856E-3</v>
          </cell>
          <cell r="J69">
            <v>700</v>
          </cell>
          <cell r="K69">
            <v>0.1</v>
          </cell>
          <cell r="L69">
            <v>0.1</v>
          </cell>
          <cell r="M69" t="str">
            <v>PQL</v>
          </cell>
          <cell r="N69">
            <v>0.1</v>
          </cell>
          <cell r="O69">
            <v>0.1</v>
          </cell>
          <cell r="P69" t="str">
            <v>PQL</v>
          </cell>
          <cell r="Q69">
            <v>700</v>
          </cell>
          <cell r="R69">
            <v>700</v>
          </cell>
          <cell r="S69" t="str">
            <v>Leaching</v>
          </cell>
          <cell r="T69">
            <v>0.1</v>
          </cell>
          <cell r="U69">
            <v>0.1</v>
          </cell>
          <cell r="V69" t="str">
            <v>PQL</v>
          </cell>
          <cell r="W69">
            <v>0.1</v>
          </cell>
          <cell r="X69">
            <v>0.1</v>
          </cell>
          <cell r="Y69" t="str">
            <v>PQL</v>
          </cell>
          <cell r="Z69">
            <v>700</v>
          </cell>
          <cell r="AA69">
            <v>700</v>
          </cell>
          <cell r="AB69" t="str">
            <v>Leaching</v>
          </cell>
        </row>
        <row r="70">
          <cell r="A70" t="str">
            <v>FLUORANTHENE</v>
          </cell>
          <cell r="B70">
            <v>86.095709647028912</v>
          </cell>
          <cell r="C70">
            <v>0</v>
          </cell>
          <cell r="D70">
            <v>225</v>
          </cell>
          <cell r="E70">
            <v>0</v>
          </cell>
          <cell r="F70">
            <v>0</v>
          </cell>
          <cell r="G70">
            <v>1E-3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str">
            <v>0</v>
          </cell>
          <cell r="M70">
            <v>0</v>
          </cell>
          <cell r="N70">
            <v>0</v>
          </cell>
          <cell r="O70" t="str">
            <v>0</v>
          </cell>
          <cell r="P70">
            <v>0</v>
          </cell>
          <cell r="Q70">
            <v>0</v>
          </cell>
          <cell r="R70" t="str">
            <v>0</v>
          </cell>
          <cell r="S70">
            <v>0</v>
          </cell>
          <cell r="T70">
            <v>0</v>
          </cell>
          <cell r="U70" t="str">
            <v>0</v>
          </cell>
          <cell r="V70">
            <v>0</v>
          </cell>
          <cell r="W70">
            <v>0</v>
          </cell>
          <cell r="X70" t="str">
            <v>0</v>
          </cell>
          <cell r="Y70">
            <v>0</v>
          </cell>
          <cell r="Z70">
            <v>0</v>
          </cell>
          <cell r="AA70" t="str">
            <v>0</v>
          </cell>
          <cell r="AB70">
            <v>0</v>
          </cell>
        </row>
        <row r="71">
          <cell r="A71" t="str">
            <v>FLUORENE</v>
          </cell>
          <cell r="B71">
            <v>31.613290543103563</v>
          </cell>
          <cell r="C71">
            <v>0</v>
          </cell>
          <cell r="D71">
            <v>35</v>
          </cell>
          <cell r="E71">
            <v>0</v>
          </cell>
          <cell r="F71">
            <v>0</v>
          </cell>
          <cell r="G71">
            <v>1E-3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str">
            <v>0</v>
          </cell>
          <cell r="M71">
            <v>0</v>
          </cell>
          <cell r="N71">
            <v>0</v>
          </cell>
          <cell r="O71" t="str">
            <v>0</v>
          </cell>
          <cell r="P71">
            <v>0</v>
          </cell>
          <cell r="Q71">
            <v>0</v>
          </cell>
          <cell r="R71" t="str">
            <v>0</v>
          </cell>
          <cell r="S71">
            <v>0</v>
          </cell>
          <cell r="T71">
            <v>0</v>
          </cell>
          <cell r="U71" t="str">
            <v>0</v>
          </cell>
          <cell r="V71">
            <v>0</v>
          </cell>
          <cell r="W71">
            <v>0</v>
          </cell>
          <cell r="X71" t="str">
            <v>0</v>
          </cell>
          <cell r="Y71">
            <v>0</v>
          </cell>
          <cell r="Z71">
            <v>0</v>
          </cell>
          <cell r="AA71" t="str">
            <v>0</v>
          </cell>
          <cell r="AB71">
            <v>0</v>
          </cell>
        </row>
        <row r="72">
          <cell r="A72" t="str">
            <v>HEPTACHLOR</v>
          </cell>
          <cell r="B72">
            <v>0.4</v>
          </cell>
          <cell r="C72">
            <v>2.1340996213515262</v>
          </cell>
          <cell r="D72">
            <v>1</v>
          </cell>
          <cell r="E72">
            <v>0</v>
          </cell>
          <cell r="F72">
            <v>0</v>
          </cell>
          <cell r="G72">
            <v>1E-3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0</v>
          </cell>
          <cell r="M72">
            <v>0</v>
          </cell>
          <cell r="N72">
            <v>0</v>
          </cell>
          <cell r="O72" t="str">
            <v>0</v>
          </cell>
          <cell r="P72">
            <v>0</v>
          </cell>
          <cell r="Q72">
            <v>0</v>
          </cell>
          <cell r="R72" t="str">
            <v>0</v>
          </cell>
          <cell r="S72">
            <v>0</v>
          </cell>
          <cell r="T72">
            <v>0</v>
          </cell>
          <cell r="U72" t="str">
            <v>0</v>
          </cell>
          <cell r="V72">
            <v>0</v>
          </cell>
          <cell r="W72">
            <v>0</v>
          </cell>
          <cell r="X72" t="str">
            <v>0</v>
          </cell>
          <cell r="Y72">
            <v>0</v>
          </cell>
          <cell r="Z72">
            <v>0</v>
          </cell>
          <cell r="AA72" t="str">
            <v>0</v>
          </cell>
          <cell r="AB72">
            <v>0</v>
          </cell>
        </row>
        <row r="73">
          <cell r="A73" t="str">
            <v>HEPTACHLOR EPOXIDE</v>
          </cell>
          <cell r="B73">
            <v>0.2</v>
          </cell>
          <cell r="C73">
            <v>7.3403358898272231</v>
          </cell>
          <cell r="D73">
            <v>1.5</v>
          </cell>
          <cell r="E73">
            <v>0</v>
          </cell>
          <cell r="F73">
            <v>0</v>
          </cell>
          <cell r="G73">
            <v>1E-3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str">
            <v>0</v>
          </cell>
          <cell r="M73">
            <v>0</v>
          </cell>
          <cell r="N73">
            <v>0</v>
          </cell>
          <cell r="O73" t="str">
            <v>0</v>
          </cell>
          <cell r="P73">
            <v>0</v>
          </cell>
          <cell r="Q73">
            <v>0</v>
          </cell>
          <cell r="R73" t="str">
            <v>0</v>
          </cell>
          <cell r="S73">
            <v>0</v>
          </cell>
          <cell r="T73">
            <v>0</v>
          </cell>
          <cell r="U73" t="str">
            <v>0</v>
          </cell>
          <cell r="V73">
            <v>0</v>
          </cell>
          <cell r="W73">
            <v>0</v>
          </cell>
          <cell r="X73" t="str">
            <v>0</v>
          </cell>
          <cell r="Y73">
            <v>0</v>
          </cell>
          <cell r="Z73">
            <v>0</v>
          </cell>
          <cell r="AA73" t="str">
            <v>0</v>
          </cell>
          <cell r="AB73">
            <v>0</v>
          </cell>
        </row>
        <row r="74">
          <cell r="A74" t="str">
            <v>HEXACHLOROBENZENE</v>
          </cell>
          <cell r="B74">
            <v>1</v>
          </cell>
          <cell r="C74">
            <v>1</v>
          </cell>
          <cell r="D74">
            <v>5750</v>
          </cell>
          <cell r="E74">
            <v>0</v>
          </cell>
          <cell r="F74">
            <v>0</v>
          </cell>
          <cell r="G74">
            <v>1E-3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0</v>
          </cell>
          <cell r="M74">
            <v>0</v>
          </cell>
          <cell r="N74">
            <v>0</v>
          </cell>
          <cell r="O74" t="str">
            <v>0</v>
          </cell>
          <cell r="P74">
            <v>0</v>
          </cell>
          <cell r="Q74">
            <v>0</v>
          </cell>
          <cell r="R74" t="str">
            <v>0</v>
          </cell>
          <cell r="S74">
            <v>0</v>
          </cell>
          <cell r="T74">
            <v>0</v>
          </cell>
          <cell r="U74" t="str">
            <v>0</v>
          </cell>
          <cell r="V74">
            <v>0</v>
          </cell>
          <cell r="W74">
            <v>0</v>
          </cell>
          <cell r="X74" t="str">
            <v>0</v>
          </cell>
          <cell r="Y74">
            <v>0</v>
          </cell>
          <cell r="Z74">
            <v>0</v>
          </cell>
          <cell r="AA74" t="str">
            <v>0</v>
          </cell>
          <cell r="AB74">
            <v>0</v>
          </cell>
        </row>
        <row r="75">
          <cell r="A75" t="str">
            <v>HEXACHLOROBUTADIENE</v>
          </cell>
          <cell r="B75">
            <v>0.55000000000000004</v>
          </cell>
          <cell r="C75">
            <v>49.161774461924971</v>
          </cell>
          <cell r="D75">
            <v>3250</v>
          </cell>
          <cell r="E75">
            <v>0</v>
          </cell>
          <cell r="F75">
            <v>0</v>
          </cell>
          <cell r="G75">
            <v>1E-3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str">
            <v>0</v>
          </cell>
          <cell r="M75">
            <v>0</v>
          </cell>
          <cell r="N75">
            <v>0</v>
          </cell>
          <cell r="O75" t="str">
            <v>0</v>
          </cell>
          <cell r="P75">
            <v>0</v>
          </cell>
          <cell r="Q75">
            <v>0</v>
          </cell>
          <cell r="R75" t="str">
            <v>0</v>
          </cell>
          <cell r="S75">
            <v>0</v>
          </cell>
          <cell r="T75">
            <v>0</v>
          </cell>
          <cell r="U75" t="str">
            <v>0</v>
          </cell>
          <cell r="V75">
            <v>0</v>
          </cell>
          <cell r="W75">
            <v>0</v>
          </cell>
          <cell r="X75" t="str">
            <v>0</v>
          </cell>
          <cell r="Y75">
            <v>0</v>
          </cell>
          <cell r="Z75">
            <v>0</v>
          </cell>
          <cell r="AA75" t="str">
            <v>0</v>
          </cell>
          <cell r="AB75">
            <v>0</v>
          </cell>
        </row>
        <row r="76">
          <cell r="A76" t="str">
            <v>HEXACHLOROCYCLOHEXANE, GAMMA (gamma-HCH)</v>
          </cell>
          <cell r="B76">
            <v>0.2</v>
          </cell>
          <cell r="C76">
            <v>156.03868806803212</v>
          </cell>
          <cell r="D76">
            <v>4</v>
          </cell>
          <cell r="E76">
            <v>14</v>
          </cell>
          <cell r="F76">
            <v>116</v>
          </cell>
          <cell r="G76">
            <v>1E-3</v>
          </cell>
          <cell r="H76">
            <v>2.8000000000000004E-3</v>
          </cell>
          <cell r="I76">
            <v>2.1845416329524499</v>
          </cell>
          <cell r="J76">
            <v>0.46400000000000002</v>
          </cell>
          <cell r="K76">
            <v>2.8000000000000004E-3</v>
          </cell>
          <cell r="L76">
            <v>3.0000000000000001E-3</v>
          </cell>
          <cell r="M76" t="str">
            <v>Leaching</v>
          </cell>
          <cell r="N76">
            <v>2.1845416329524499</v>
          </cell>
          <cell r="O76">
            <v>2</v>
          </cell>
          <cell r="P76" t="str">
            <v>Leaching</v>
          </cell>
          <cell r="Q76">
            <v>0.46400000000000002</v>
          </cell>
          <cell r="R76">
            <v>0.5</v>
          </cell>
          <cell r="S76" t="str">
            <v>Leaching</v>
          </cell>
          <cell r="T76">
            <v>2.8000000000000004E-3</v>
          </cell>
          <cell r="U76">
            <v>3.0000000000000001E-3</v>
          </cell>
          <cell r="V76" t="str">
            <v>Leaching</v>
          </cell>
          <cell r="W76">
            <v>2.1845416329524499</v>
          </cell>
          <cell r="X76">
            <v>2</v>
          </cell>
          <cell r="Y76" t="str">
            <v>Leaching</v>
          </cell>
          <cell r="Z76">
            <v>0.46400000000000002</v>
          </cell>
          <cell r="AA76">
            <v>0.5</v>
          </cell>
          <cell r="AB76" t="str">
            <v>Leaching</v>
          </cell>
        </row>
        <row r="77">
          <cell r="A77" t="str">
            <v>HEXACHLOROETHANE</v>
          </cell>
          <cell r="B77">
            <v>8</v>
          </cell>
          <cell r="C77">
            <v>137.75441237772469</v>
          </cell>
          <cell r="D77">
            <v>50000</v>
          </cell>
          <cell r="E77">
            <v>25</v>
          </cell>
          <cell r="F77">
            <v>242</v>
          </cell>
          <cell r="G77">
            <v>1E-3</v>
          </cell>
          <cell r="H77">
            <v>0.2</v>
          </cell>
          <cell r="I77">
            <v>3.4438603094431173</v>
          </cell>
          <cell r="J77">
            <v>12100</v>
          </cell>
          <cell r="K77">
            <v>0.66</v>
          </cell>
          <cell r="L77">
            <v>0.7</v>
          </cell>
          <cell r="M77" t="str">
            <v>PQL</v>
          </cell>
          <cell r="N77">
            <v>3.4438603094431173</v>
          </cell>
          <cell r="O77">
            <v>3</v>
          </cell>
          <cell r="P77" t="str">
            <v>Leaching</v>
          </cell>
          <cell r="Q77">
            <v>12100</v>
          </cell>
          <cell r="R77">
            <v>10000</v>
          </cell>
          <cell r="S77" t="str">
            <v>Leaching</v>
          </cell>
          <cell r="T77">
            <v>0.66</v>
          </cell>
          <cell r="U77">
            <v>0.7</v>
          </cell>
          <cell r="V77" t="str">
            <v>PQL</v>
          </cell>
          <cell r="W77">
            <v>3.4438603094431173</v>
          </cell>
          <cell r="X77">
            <v>3</v>
          </cell>
          <cell r="Y77" t="str">
            <v>Leaching</v>
          </cell>
          <cell r="Z77">
            <v>12100</v>
          </cell>
          <cell r="AA77">
            <v>10000</v>
          </cell>
          <cell r="AB77" t="str">
            <v>Leaching</v>
          </cell>
        </row>
        <row r="78">
          <cell r="A78" t="str">
            <v>HMX</v>
          </cell>
          <cell r="B78">
            <v>169.37648023312821</v>
          </cell>
          <cell r="C78">
            <v>50000</v>
          </cell>
          <cell r="D78">
            <v>50000</v>
          </cell>
          <cell r="E78">
            <v>2</v>
          </cell>
          <cell r="F78">
            <v>20</v>
          </cell>
          <cell r="G78">
            <v>1E-3</v>
          </cell>
          <cell r="H78">
            <v>0.33875296046625641</v>
          </cell>
          <cell r="I78">
            <v>100</v>
          </cell>
          <cell r="J78">
            <v>1000</v>
          </cell>
          <cell r="K78">
            <v>2.2000000000000002</v>
          </cell>
          <cell r="L78">
            <v>2</v>
          </cell>
          <cell r="M78" t="str">
            <v>PQL</v>
          </cell>
          <cell r="N78">
            <v>100</v>
          </cell>
          <cell r="O78">
            <v>100</v>
          </cell>
          <cell r="P78" t="str">
            <v>Leaching</v>
          </cell>
          <cell r="Q78">
            <v>1000</v>
          </cell>
          <cell r="R78">
            <v>1000</v>
          </cell>
          <cell r="S78" t="str">
            <v>Leaching</v>
          </cell>
          <cell r="T78">
            <v>2.2000000000000002</v>
          </cell>
          <cell r="U78">
            <v>2</v>
          </cell>
          <cell r="V78" t="str">
            <v>PQL</v>
          </cell>
          <cell r="W78">
            <v>100</v>
          </cell>
          <cell r="X78">
            <v>100</v>
          </cell>
          <cell r="Y78" t="str">
            <v>Leaching</v>
          </cell>
          <cell r="Z78">
            <v>1000</v>
          </cell>
          <cell r="AA78">
            <v>1000</v>
          </cell>
          <cell r="AB78" t="str">
            <v>Leaching</v>
          </cell>
        </row>
        <row r="79">
          <cell r="A79" t="str">
            <v>INDENO(1,2,3-cd)PYRENE</v>
          </cell>
          <cell r="B79">
            <v>0.5</v>
          </cell>
          <cell r="C79">
            <v>0</v>
          </cell>
          <cell r="D79">
            <v>140</v>
          </cell>
          <cell r="E79">
            <v>0</v>
          </cell>
          <cell r="F79">
            <v>0</v>
          </cell>
          <cell r="G79">
            <v>1E-3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0</v>
          </cell>
          <cell r="M79">
            <v>0</v>
          </cell>
          <cell r="N79">
            <v>0</v>
          </cell>
          <cell r="O79" t="str">
            <v>0</v>
          </cell>
          <cell r="P79">
            <v>0</v>
          </cell>
          <cell r="Q79">
            <v>0</v>
          </cell>
          <cell r="R79" t="str">
            <v>0</v>
          </cell>
          <cell r="S79">
            <v>0</v>
          </cell>
          <cell r="T79">
            <v>0</v>
          </cell>
          <cell r="U79" t="str">
            <v>0</v>
          </cell>
          <cell r="V79">
            <v>0</v>
          </cell>
          <cell r="W79">
            <v>0</v>
          </cell>
          <cell r="X79" t="str">
            <v>0</v>
          </cell>
          <cell r="Y79">
            <v>0</v>
          </cell>
          <cell r="Z79">
            <v>0</v>
          </cell>
          <cell r="AA79" t="str">
            <v>0</v>
          </cell>
          <cell r="AB79">
            <v>0</v>
          </cell>
        </row>
        <row r="80">
          <cell r="A80" t="str">
            <v>LEAD</v>
          </cell>
          <cell r="B80">
            <v>15</v>
          </cell>
          <cell r="C80">
            <v>0</v>
          </cell>
          <cell r="D80">
            <v>13.5</v>
          </cell>
          <cell r="E80">
            <v>0</v>
          </cell>
          <cell r="F80">
            <v>0</v>
          </cell>
          <cell r="G80">
            <v>1E-3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str">
            <v>0</v>
          </cell>
          <cell r="M80">
            <v>0</v>
          </cell>
          <cell r="N80">
            <v>0</v>
          </cell>
          <cell r="O80" t="str">
            <v>0</v>
          </cell>
          <cell r="P80">
            <v>0</v>
          </cell>
          <cell r="Q80">
            <v>0</v>
          </cell>
          <cell r="R80" t="str">
            <v>0</v>
          </cell>
          <cell r="S80">
            <v>0</v>
          </cell>
          <cell r="T80">
            <v>0</v>
          </cell>
          <cell r="U80" t="str">
            <v>0</v>
          </cell>
          <cell r="V80">
            <v>0</v>
          </cell>
          <cell r="W80">
            <v>0</v>
          </cell>
          <cell r="X80" t="str">
            <v>0</v>
          </cell>
          <cell r="Y80">
            <v>0</v>
          </cell>
          <cell r="Z80">
            <v>0</v>
          </cell>
          <cell r="AA80" t="str">
            <v>0</v>
          </cell>
          <cell r="AB80">
            <v>0</v>
          </cell>
        </row>
        <row r="81">
          <cell r="A81" t="str">
            <v>MERCURY</v>
          </cell>
          <cell r="B81">
            <v>2</v>
          </cell>
          <cell r="C81">
            <v>0</v>
          </cell>
          <cell r="D81">
            <v>19.25</v>
          </cell>
          <cell r="E81">
            <v>0</v>
          </cell>
          <cell r="F81">
            <v>0</v>
          </cell>
          <cell r="G81">
            <v>1E-3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str">
            <v>0</v>
          </cell>
          <cell r="M81">
            <v>0</v>
          </cell>
          <cell r="N81">
            <v>0</v>
          </cell>
          <cell r="O81" t="str">
            <v>0</v>
          </cell>
          <cell r="P81">
            <v>0</v>
          </cell>
          <cell r="Q81">
            <v>0</v>
          </cell>
          <cell r="R81" t="str">
            <v>0</v>
          </cell>
          <cell r="S81">
            <v>0</v>
          </cell>
          <cell r="T81">
            <v>0</v>
          </cell>
          <cell r="U81" t="str">
            <v>0</v>
          </cell>
          <cell r="V81">
            <v>0</v>
          </cell>
          <cell r="W81">
            <v>0</v>
          </cell>
          <cell r="X81" t="str">
            <v>0</v>
          </cell>
          <cell r="Y81">
            <v>0</v>
          </cell>
          <cell r="Z81">
            <v>0</v>
          </cell>
          <cell r="AA81" t="str">
            <v>0</v>
          </cell>
          <cell r="AB81">
            <v>0</v>
          </cell>
        </row>
        <row r="82">
          <cell r="A82" t="str">
            <v>METHOXYCHLOR</v>
          </cell>
          <cell r="B82">
            <v>40</v>
          </cell>
          <cell r="C82">
            <v>0</v>
          </cell>
          <cell r="D82">
            <v>12.5</v>
          </cell>
          <cell r="E82">
            <v>0</v>
          </cell>
          <cell r="F82">
            <v>0</v>
          </cell>
          <cell r="G82">
            <v>1E-3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str">
            <v>0</v>
          </cell>
          <cell r="M82">
            <v>0</v>
          </cell>
          <cell r="N82">
            <v>0</v>
          </cell>
          <cell r="O82" t="str">
            <v>0</v>
          </cell>
          <cell r="P82">
            <v>0</v>
          </cell>
          <cell r="Q82">
            <v>0</v>
          </cell>
          <cell r="R82" t="str">
            <v>0</v>
          </cell>
          <cell r="S82">
            <v>0</v>
          </cell>
          <cell r="T82">
            <v>0</v>
          </cell>
          <cell r="U82" t="str">
            <v>0</v>
          </cell>
          <cell r="V82">
            <v>0</v>
          </cell>
          <cell r="W82">
            <v>0</v>
          </cell>
          <cell r="X82" t="str">
            <v>0</v>
          </cell>
          <cell r="Y82">
            <v>0</v>
          </cell>
          <cell r="Z82">
            <v>0</v>
          </cell>
          <cell r="AA82" t="str">
            <v>0</v>
          </cell>
          <cell r="AB82">
            <v>0</v>
          </cell>
        </row>
        <row r="83">
          <cell r="A83" t="str">
            <v>METHYL ETHYL KETONE</v>
          </cell>
          <cell r="B83">
            <v>4000</v>
          </cell>
          <cell r="C83">
            <v>50000</v>
          </cell>
          <cell r="D83">
            <v>50000</v>
          </cell>
          <cell r="E83">
            <v>1</v>
          </cell>
          <cell r="F83">
            <v>7</v>
          </cell>
          <cell r="G83">
            <v>1E-3</v>
          </cell>
          <cell r="H83">
            <v>4</v>
          </cell>
          <cell r="I83">
            <v>50</v>
          </cell>
          <cell r="J83">
            <v>350</v>
          </cell>
          <cell r="K83">
            <v>4</v>
          </cell>
          <cell r="L83">
            <v>4</v>
          </cell>
          <cell r="M83" t="str">
            <v>Leaching</v>
          </cell>
          <cell r="N83">
            <v>50</v>
          </cell>
          <cell r="O83">
            <v>50</v>
          </cell>
          <cell r="P83" t="str">
            <v>Leaching</v>
          </cell>
          <cell r="Q83">
            <v>350</v>
          </cell>
          <cell r="R83">
            <v>400</v>
          </cell>
          <cell r="S83" t="str">
            <v>Leaching</v>
          </cell>
          <cell r="T83">
            <v>4</v>
          </cell>
          <cell r="U83">
            <v>4</v>
          </cell>
          <cell r="V83" t="str">
            <v>Leaching</v>
          </cell>
          <cell r="W83">
            <v>50</v>
          </cell>
          <cell r="X83">
            <v>50</v>
          </cell>
          <cell r="Y83" t="str">
            <v>Leaching</v>
          </cell>
          <cell r="Z83">
            <v>350</v>
          </cell>
          <cell r="AA83">
            <v>400</v>
          </cell>
          <cell r="AB83" t="str">
            <v>Leaching</v>
          </cell>
        </row>
        <row r="84">
          <cell r="A84" t="str">
            <v>METHYL ISOBUTYL KETONE</v>
          </cell>
          <cell r="B84">
            <v>350</v>
          </cell>
          <cell r="C84">
            <v>50000</v>
          </cell>
          <cell r="D84">
            <v>50000</v>
          </cell>
          <cell r="E84">
            <v>1</v>
          </cell>
          <cell r="F84">
            <v>8</v>
          </cell>
          <cell r="G84">
            <v>1E-3</v>
          </cell>
          <cell r="H84">
            <v>0.35000000000000003</v>
          </cell>
          <cell r="I84">
            <v>50</v>
          </cell>
          <cell r="J84">
            <v>400</v>
          </cell>
          <cell r="K84">
            <v>0.35000000000000003</v>
          </cell>
          <cell r="L84">
            <v>0.4</v>
          </cell>
          <cell r="M84" t="str">
            <v>Leaching</v>
          </cell>
          <cell r="N84">
            <v>50</v>
          </cell>
          <cell r="O84">
            <v>50</v>
          </cell>
          <cell r="P84" t="str">
            <v>Leaching</v>
          </cell>
          <cell r="Q84">
            <v>400</v>
          </cell>
          <cell r="R84">
            <v>400</v>
          </cell>
          <cell r="S84" t="str">
            <v>Leaching</v>
          </cell>
          <cell r="T84">
            <v>0.35000000000000003</v>
          </cell>
          <cell r="U84">
            <v>0.4</v>
          </cell>
          <cell r="V84" t="str">
            <v>Leaching</v>
          </cell>
          <cell r="W84">
            <v>50</v>
          </cell>
          <cell r="X84">
            <v>50</v>
          </cell>
          <cell r="Y84" t="str">
            <v>Leaching</v>
          </cell>
          <cell r="Z84">
            <v>400</v>
          </cell>
          <cell r="AA84">
            <v>400</v>
          </cell>
          <cell r="AB84" t="str">
            <v>Leaching</v>
          </cell>
        </row>
        <row r="85">
          <cell r="A85" t="str">
            <v>METHYL MERCURY</v>
          </cell>
          <cell r="B85">
            <v>0.33870542798521552</v>
          </cell>
          <cell r="C85">
            <v>0</v>
          </cell>
          <cell r="D85">
            <v>19.25</v>
          </cell>
          <cell r="E85">
            <v>0</v>
          </cell>
          <cell r="F85">
            <v>0</v>
          </cell>
          <cell r="G85">
            <v>1E-3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0</v>
          </cell>
          <cell r="M85">
            <v>0</v>
          </cell>
          <cell r="N85">
            <v>0</v>
          </cell>
          <cell r="O85" t="str">
            <v>0</v>
          </cell>
          <cell r="P85">
            <v>0</v>
          </cell>
          <cell r="Q85">
            <v>0</v>
          </cell>
          <cell r="R85" t="str">
            <v>0</v>
          </cell>
          <cell r="S85">
            <v>0</v>
          </cell>
          <cell r="T85">
            <v>0</v>
          </cell>
          <cell r="U85" t="str">
            <v>0</v>
          </cell>
          <cell r="V85">
            <v>0</v>
          </cell>
          <cell r="W85">
            <v>0</v>
          </cell>
          <cell r="X85" t="str">
            <v>0</v>
          </cell>
          <cell r="Y85">
            <v>0</v>
          </cell>
          <cell r="Z85">
            <v>0</v>
          </cell>
          <cell r="AA85" t="str">
            <v>0</v>
          </cell>
          <cell r="AB85">
            <v>0</v>
          </cell>
        </row>
        <row r="86">
          <cell r="A86" t="str">
            <v>METHYL TERT BUTYL ETHER</v>
          </cell>
          <cell r="B86">
            <v>70</v>
          </cell>
          <cell r="C86">
            <v>50000</v>
          </cell>
          <cell r="D86">
            <v>50000</v>
          </cell>
          <cell r="E86">
            <v>2</v>
          </cell>
          <cell r="F86">
            <v>12</v>
          </cell>
          <cell r="G86">
            <v>1E-3</v>
          </cell>
          <cell r="H86">
            <v>0.14000000000000001</v>
          </cell>
          <cell r="I86">
            <v>100</v>
          </cell>
          <cell r="J86">
            <v>600</v>
          </cell>
          <cell r="K86">
            <v>0.14000000000000001</v>
          </cell>
          <cell r="L86">
            <v>0.1</v>
          </cell>
          <cell r="M86" t="str">
            <v>Leaching</v>
          </cell>
          <cell r="N86">
            <v>100</v>
          </cell>
          <cell r="O86">
            <v>100</v>
          </cell>
          <cell r="P86" t="str">
            <v>Leaching</v>
          </cell>
          <cell r="Q86">
            <v>600</v>
          </cell>
          <cell r="R86">
            <v>600</v>
          </cell>
          <cell r="S86" t="str">
            <v>Leaching</v>
          </cell>
          <cell r="T86">
            <v>0.14000000000000001</v>
          </cell>
          <cell r="U86">
            <v>0.1</v>
          </cell>
          <cell r="V86" t="str">
            <v>Leaching</v>
          </cell>
          <cell r="W86">
            <v>100</v>
          </cell>
          <cell r="X86">
            <v>100</v>
          </cell>
          <cell r="Y86" t="str">
            <v>Leaching</v>
          </cell>
          <cell r="Z86">
            <v>600</v>
          </cell>
          <cell r="AA86">
            <v>600</v>
          </cell>
          <cell r="AB86" t="str">
            <v>Leaching</v>
          </cell>
        </row>
        <row r="87">
          <cell r="A87" t="str">
            <v>METHYLNAPHTHALENE, 2-</v>
          </cell>
          <cell r="B87">
            <v>10</v>
          </cell>
          <cell r="C87">
            <v>2216.4688009114002</v>
          </cell>
          <cell r="D87">
            <v>17500</v>
          </cell>
          <cell r="E87">
            <v>36</v>
          </cell>
          <cell r="F87">
            <v>361</v>
          </cell>
          <cell r="G87">
            <v>1E-3</v>
          </cell>
          <cell r="H87">
            <v>0.36</v>
          </cell>
          <cell r="I87">
            <v>79.792876832810407</v>
          </cell>
          <cell r="J87">
            <v>6317.5</v>
          </cell>
          <cell r="K87">
            <v>0.66</v>
          </cell>
          <cell r="L87">
            <v>0.7</v>
          </cell>
          <cell r="M87" t="str">
            <v>PQL</v>
          </cell>
          <cell r="N87">
            <v>79.792876832810407</v>
          </cell>
          <cell r="O87">
            <v>80</v>
          </cell>
          <cell r="P87" t="str">
            <v>Leaching</v>
          </cell>
          <cell r="Q87">
            <v>6317.5</v>
          </cell>
          <cell r="R87">
            <v>6000</v>
          </cell>
          <cell r="S87" t="str">
            <v>Leaching</v>
          </cell>
          <cell r="T87">
            <v>1</v>
          </cell>
          <cell r="U87">
            <v>1</v>
          </cell>
          <cell r="V87" t="str">
            <v>Background</v>
          </cell>
          <cell r="W87">
            <v>79.792876832810407</v>
          </cell>
          <cell r="X87">
            <v>80</v>
          </cell>
          <cell r="Y87" t="str">
            <v>Leaching</v>
          </cell>
          <cell r="Z87">
            <v>6317.5</v>
          </cell>
          <cell r="AA87">
            <v>6000</v>
          </cell>
          <cell r="AB87" t="str">
            <v>Leaching</v>
          </cell>
        </row>
        <row r="88">
          <cell r="A88" t="str">
            <v>NAPHTHALENE</v>
          </cell>
          <cell r="B88">
            <v>140</v>
          </cell>
          <cell r="C88">
            <v>655.94679875961629</v>
          </cell>
          <cell r="D88">
            <v>18000</v>
          </cell>
          <cell r="E88">
            <v>32</v>
          </cell>
          <cell r="F88">
            <v>344</v>
          </cell>
          <cell r="G88">
            <v>1E-3</v>
          </cell>
          <cell r="H88">
            <v>4.4800000000000004</v>
          </cell>
          <cell r="I88">
            <v>20.99029756030772</v>
          </cell>
          <cell r="J88">
            <v>6192</v>
          </cell>
          <cell r="K88">
            <v>4.4800000000000004</v>
          </cell>
          <cell r="L88">
            <v>4</v>
          </cell>
          <cell r="M88" t="str">
            <v>Leaching</v>
          </cell>
          <cell r="N88">
            <v>20.99029756030772</v>
          </cell>
          <cell r="O88">
            <v>20</v>
          </cell>
          <cell r="P88" t="str">
            <v>Leaching</v>
          </cell>
          <cell r="Q88">
            <v>6192</v>
          </cell>
          <cell r="R88">
            <v>6000</v>
          </cell>
          <cell r="S88" t="str">
            <v>Leaching</v>
          </cell>
          <cell r="T88">
            <v>4.4800000000000004</v>
          </cell>
          <cell r="U88">
            <v>4</v>
          </cell>
          <cell r="V88" t="str">
            <v>Leaching</v>
          </cell>
          <cell r="W88">
            <v>20.99029756030772</v>
          </cell>
          <cell r="X88">
            <v>20</v>
          </cell>
          <cell r="Y88" t="str">
            <v>Leaching</v>
          </cell>
          <cell r="Z88">
            <v>6192</v>
          </cell>
          <cell r="AA88">
            <v>6000</v>
          </cell>
          <cell r="AB88" t="str">
            <v>Leaching</v>
          </cell>
        </row>
        <row r="89">
          <cell r="A89" t="str">
            <v>NICKEL</v>
          </cell>
          <cell r="B89">
            <v>100</v>
          </cell>
          <cell r="C89">
            <v>0</v>
          </cell>
          <cell r="D89">
            <v>204.99999999999997</v>
          </cell>
          <cell r="E89">
            <v>0</v>
          </cell>
          <cell r="F89">
            <v>0</v>
          </cell>
          <cell r="G89">
            <v>1E-3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str">
            <v>0</v>
          </cell>
          <cell r="M89">
            <v>0</v>
          </cell>
          <cell r="N89">
            <v>0</v>
          </cell>
          <cell r="O89" t="str">
            <v>0</v>
          </cell>
          <cell r="P89">
            <v>0</v>
          </cell>
          <cell r="Q89">
            <v>0</v>
          </cell>
          <cell r="R89" t="str">
            <v>0</v>
          </cell>
          <cell r="S89">
            <v>0</v>
          </cell>
          <cell r="T89">
            <v>0</v>
          </cell>
          <cell r="U89" t="str">
            <v>0</v>
          </cell>
          <cell r="V89">
            <v>0</v>
          </cell>
          <cell r="W89">
            <v>0</v>
          </cell>
          <cell r="X89" t="str">
            <v>0</v>
          </cell>
          <cell r="Y89">
            <v>0</v>
          </cell>
          <cell r="Z89">
            <v>0</v>
          </cell>
          <cell r="AA89" t="str">
            <v>0</v>
          </cell>
          <cell r="AB89">
            <v>0</v>
          </cell>
        </row>
        <row r="90">
          <cell r="A90" t="str">
            <v>PENTACHLOROPHENOL</v>
          </cell>
          <cell r="B90">
            <v>1</v>
          </cell>
          <cell r="C90">
            <v>0</v>
          </cell>
          <cell r="D90">
            <v>197.5</v>
          </cell>
          <cell r="E90">
            <v>8</v>
          </cell>
          <cell r="F90">
            <v>66</v>
          </cell>
          <cell r="G90">
            <v>1E-3</v>
          </cell>
          <cell r="H90">
            <v>8.0000000000000002E-3</v>
          </cell>
          <cell r="I90">
            <v>0</v>
          </cell>
          <cell r="J90">
            <v>13.035</v>
          </cell>
          <cell r="K90">
            <v>3.3</v>
          </cell>
          <cell r="L90">
            <v>3</v>
          </cell>
          <cell r="M90" t="str">
            <v>PQL</v>
          </cell>
          <cell r="N90">
            <v>0</v>
          </cell>
          <cell r="O90" t="str">
            <v>0</v>
          </cell>
          <cell r="P90">
            <v>0</v>
          </cell>
          <cell r="Q90">
            <v>13.035</v>
          </cell>
          <cell r="R90">
            <v>10</v>
          </cell>
          <cell r="S90" t="str">
            <v>Leaching</v>
          </cell>
          <cell r="T90">
            <v>3.3</v>
          </cell>
          <cell r="U90">
            <v>3</v>
          </cell>
          <cell r="V90" t="str">
            <v>PQL</v>
          </cell>
          <cell r="W90">
            <v>0</v>
          </cell>
          <cell r="X90" t="str">
            <v>0</v>
          </cell>
          <cell r="Y90">
            <v>0</v>
          </cell>
          <cell r="Z90">
            <v>13.035</v>
          </cell>
          <cell r="AA90">
            <v>10</v>
          </cell>
          <cell r="AB90" t="str">
            <v>Leaching</v>
          </cell>
        </row>
        <row r="91">
          <cell r="A91" t="str">
            <v>PERCHLORATE</v>
          </cell>
          <cell r="B91">
            <v>2</v>
          </cell>
          <cell r="C91">
            <v>0</v>
          </cell>
          <cell r="D91">
            <v>1475</v>
          </cell>
          <cell r="E91">
            <v>1</v>
          </cell>
          <cell r="F91">
            <v>7</v>
          </cell>
          <cell r="G91">
            <v>1E-3</v>
          </cell>
          <cell r="H91">
            <v>2E-3</v>
          </cell>
          <cell r="I91">
            <v>0</v>
          </cell>
          <cell r="J91">
            <v>10.325000000000001</v>
          </cell>
          <cell r="K91">
            <v>0.1</v>
          </cell>
          <cell r="L91">
            <v>0.1</v>
          </cell>
          <cell r="M91" t="str">
            <v>PQL</v>
          </cell>
          <cell r="N91">
            <v>0</v>
          </cell>
          <cell r="O91" t="str">
            <v>0</v>
          </cell>
          <cell r="P91">
            <v>0</v>
          </cell>
          <cell r="Q91">
            <v>10.325000000000001</v>
          </cell>
          <cell r="R91">
            <v>10</v>
          </cell>
          <cell r="S91" t="str">
            <v>Leaching</v>
          </cell>
          <cell r="T91">
            <v>0.1</v>
          </cell>
          <cell r="U91">
            <v>0.1</v>
          </cell>
          <cell r="V91" t="str">
            <v>PQL</v>
          </cell>
          <cell r="W91">
            <v>0</v>
          </cell>
          <cell r="X91" t="str">
            <v>0</v>
          </cell>
          <cell r="Y91">
            <v>0</v>
          </cell>
          <cell r="Z91">
            <v>10.325000000000001</v>
          </cell>
          <cell r="AA91">
            <v>10</v>
          </cell>
          <cell r="AB91" t="str">
            <v>Leaching</v>
          </cell>
        </row>
        <row r="92">
          <cell r="A92" t="str">
            <v>PETROLEUM HYDROCARBONS</v>
          </cell>
          <cell r="B92">
            <v>200</v>
          </cell>
          <cell r="C92">
            <v>0</v>
          </cell>
          <cell r="D92">
            <v>5000</v>
          </cell>
          <cell r="E92">
            <v>0</v>
          </cell>
          <cell r="F92">
            <v>0</v>
          </cell>
          <cell r="G92">
            <v>1E-3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str">
            <v>0</v>
          </cell>
          <cell r="M92">
            <v>0</v>
          </cell>
          <cell r="N92">
            <v>0</v>
          </cell>
          <cell r="O92" t="str">
            <v>0</v>
          </cell>
          <cell r="P92">
            <v>0</v>
          </cell>
          <cell r="Q92">
            <v>0</v>
          </cell>
          <cell r="R92" t="str">
            <v>0</v>
          </cell>
          <cell r="S92">
            <v>0</v>
          </cell>
          <cell r="T92">
            <v>0</v>
          </cell>
          <cell r="U92" t="str">
            <v>0</v>
          </cell>
          <cell r="V92">
            <v>0</v>
          </cell>
          <cell r="W92">
            <v>0</v>
          </cell>
          <cell r="X92" t="str">
            <v>0</v>
          </cell>
          <cell r="Y92">
            <v>0</v>
          </cell>
          <cell r="Z92">
            <v>0</v>
          </cell>
          <cell r="AA92" t="str">
            <v>0</v>
          </cell>
          <cell r="AB92">
            <v>0</v>
          </cell>
        </row>
        <row r="93">
          <cell r="A93" t="str">
            <v>Aliphatics          C5 to C8</v>
          </cell>
          <cell r="B93">
            <v>300</v>
          </cell>
          <cell r="C93">
            <v>156.58209815051046</v>
          </cell>
          <cell r="D93">
            <v>50000</v>
          </cell>
          <cell r="E93">
            <v>0</v>
          </cell>
          <cell r="F93">
            <v>0</v>
          </cell>
          <cell r="G93">
            <v>1E-3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str">
            <v>0</v>
          </cell>
          <cell r="M93">
            <v>0</v>
          </cell>
          <cell r="N93">
            <v>0</v>
          </cell>
          <cell r="O93" t="str">
            <v>0</v>
          </cell>
          <cell r="P93">
            <v>0</v>
          </cell>
          <cell r="Q93">
            <v>0</v>
          </cell>
          <cell r="R93" t="str">
            <v>0</v>
          </cell>
          <cell r="S93">
            <v>0</v>
          </cell>
          <cell r="T93">
            <v>0</v>
          </cell>
          <cell r="U93" t="str">
            <v>0</v>
          </cell>
          <cell r="V93">
            <v>0</v>
          </cell>
          <cell r="W93">
            <v>0</v>
          </cell>
          <cell r="X93" t="str">
            <v>0</v>
          </cell>
          <cell r="Y93">
            <v>0</v>
          </cell>
          <cell r="Z93">
            <v>0</v>
          </cell>
          <cell r="AA93" t="str">
            <v>0</v>
          </cell>
          <cell r="AB93">
            <v>0</v>
          </cell>
        </row>
        <row r="94">
          <cell r="A94" t="str">
            <v>C9 to C12</v>
          </cell>
          <cell r="B94">
            <v>700</v>
          </cell>
          <cell r="C94">
            <v>0</v>
          </cell>
          <cell r="D94">
            <v>50000</v>
          </cell>
          <cell r="E94">
            <v>0</v>
          </cell>
          <cell r="F94">
            <v>0</v>
          </cell>
          <cell r="G94">
            <v>1E-3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str">
            <v>0</v>
          </cell>
          <cell r="M94">
            <v>0</v>
          </cell>
          <cell r="N94">
            <v>0</v>
          </cell>
          <cell r="O94" t="str">
            <v>0</v>
          </cell>
          <cell r="P94">
            <v>0</v>
          </cell>
          <cell r="Q94">
            <v>0</v>
          </cell>
          <cell r="R94" t="str">
            <v>0</v>
          </cell>
          <cell r="S94">
            <v>0</v>
          </cell>
          <cell r="T94">
            <v>0</v>
          </cell>
          <cell r="U94" t="str">
            <v>0</v>
          </cell>
          <cell r="V94">
            <v>0</v>
          </cell>
          <cell r="W94">
            <v>0</v>
          </cell>
          <cell r="X94" t="str">
            <v>0</v>
          </cell>
          <cell r="Y94">
            <v>0</v>
          </cell>
          <cell r="Z94">
            <v>0</v>
          </cell>
          <cell r="AA94" t="str">
            <v>0</v>
          </cell>
          <cell r="AB94">
            <v>0</v>
          </cell>
        </row>
        <row r="95">
          <cell r="A95" t="str">
            <v>C9 to C18</v>
          </cell>
          <cell r="B95">
            <v>700</v>
          </cell>
          <cell r="C95">
            <v>0</v>
          </cell>
          <cell r="D95">
            <v>50000</v>
          </cell>
          <cell r="E95">
            <v>0</v>
          </cell>
          <cell r="F95">
            <v>0</v>
          </cell>
          <cell r="G95">
            <v>1E-3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0</v>
          </cell>
          <cell r="M95">
            <v>0</v>
          </cell>
          <cell r="N95">
            <v>0</v>
          </cell>
          <cell r="O95" t="str">
            <v>0</v>
          </cell>
          <cell r="P95">
            <v>0</v>
          </cell>
          <cell r="Q95">
            <v>0</v>
          </cell>
          <cell r="R95" t="str">
            <v>0</v>
          </cell>
          <cell r="S95">
            <v>0</v>
          </cell>
          <cell r="T95">
            <v>0</v>
          </cell>
          <cell r="U95" t="str">
            <v>0</v>
          </cell>
          <cell r="V95">
            <v>0</v>
          </cell>
          <cell r="W95">
            <v>0</v>
          </cell>
          <cell r="X95" t="str">
            <v>0</v>
          </cell>
          <cell r="Y95">
            <v>0</v>
          </cell>
          <cell r="Z95">
            <v>0</v>
          </cell>
          <cell r="AA95" t="str">
            <v>0</v>
          </cell>
          <cell r="AB95">
            <v>0</v>
          </cell>
        </row>
        <row r="96">
          <cell r="A96" t="str">
            <v>C19 to C36</v>
          </cell>
          <cell r="B96">
            <v>14000</v>
          </cell>
          <cell r="C96">
            <v>0</v>
          </cell>
          <cell r="D96">
            <v>50000</v>
          </cell>
          <cell r="E96">
            <v>0</v>
          </cell>
          <cell r="F96">
            <v>0</v>
          </cell>
          <cell r="G96">
            <v>1E-3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0</v>
          </cell>
          <cell r="M96">
            <v>0</v>
          </cell>
          <cell r="N96">
            <v>0</v>
          </cell>
          <cell r="O96" t="str">
            <v>0</v>
          </cell>
          <cell r="P96">
            <v>0</v>
          </cell>
          <cell r="Q96">
            <v>0</v>
          </cell>
          <cell r="R96" t="str">
            <v>0</v>
          </cell>
          <cell r="S96">
            <v>0</v>
          </cell>
          <cell r="T96">
            <v>0</v>
          </cell>
          <cell r="U96" t="str">
            <v>0</v>
          </cell>
          <cell r="V96">
            <v>0</v>
          </cell>
          <cell r="W96">
            <v>0</v>
          </cell>
          <cell r="X96" t="str">
            <v>0</v>
          </cell>
          <cell r="Y96">
            <v>0</v>
          </cell>
          <cell r="Z96">
            <v>0</v>
          </cell>
          <cell r="AA96" t="str">
            <v>0</v>
          </cell>
          <cell r="AB96">
            <v>0</v>
          </cell>
        </row>
        <row r="97">
          <cell r="A97" t="str">
            <v>Aromatics          C9 to C10</v>
          </cell>
          <cell r="B97">
            <v>200</v>
          </cell>
          <cell r="C97">
            <v>3587.9026272617321</v>
          </cell>
          <cell r="D97">
            <v>50000</v>
          </cell>
          <cell r="E97">
            <v>1440</v>
          </cell>
          <cell r="F97">
            <v>35300</v>
          </cell>
          <cell r="G97">
            <v>1E-3</v>
          </cell>
          <cell r="H97">
            <v>288</v>
          </cell>
          <cell r="I97">
            <v>5166.5797832568942</v>
          </cell>
          <cell r="J97">
            <v>1765000</v>
          </cell>
          <cell r="K97">
            <v>288</v>
          </cell>
          <cell r="L97">
            <v>300</v>
          </cell>
          <cell r="M97" t="str">
            <v>Leaching</v>
          </cell>
          <cell r="N97">
            <v>5166.5797832568942</v>
          </cell>
          <cell r="O97">
            <v>5000</v>
          </cell>
          <cell r="P97" t="str">
            <v>Leaching</v>
          </cell>
          <cell r="Q97">
            <v>1765000</v>
          </cell>
          <cell r="R97">
            <v>2000000</v>
          </cell>
          <cell r="S97" t="str">
            <v>Leaching</v>
          </cell>
          <cell r="T97">
            <v>288</v>
          </cell>
          <cell r="U97">
            <v>300</v>
          </cell>
          <cell r="V97" t="str">
            <v>Leaching</v>
          </cell>
          <cell r="W97">
            <v>5166.5797832568942</v>
          </cell>
          <cell r="X97">
            <v>5000</v>
          </cell>
          <cell r="Y97" t="str">
            <v>Leaching</v>
          </cell>
          <cell r="Z97">
            <v>1765000</v>
          </cell>
          <cell r="AA97">
            <v>2000000</v>
          </cell>
          <cell r="AB97" t="str">
            <v>Leaching</v>
          </cell>
        </row>
        <row r="98">
          <cell r="A98" t="str">
            <v>C11 to C22</v>
          </cell>
          <cell r="B98">
            <v>200</v>
          </cell>
          <cell r="C98">
            <v>0</v>
          </cell>
          <cell r="D98">
            <v>5000</v>
          </cell>
          <cell r="E98">
            <v>6290</v>
          </cell>
          <cell r="F98">
            <v>557000</v>
          </cell>
          <cell r="G98">
            <v>1E-3</v>
          </cell>
          <cell r="H98">
            <v>1258</v>
          </cell>
          <cell r="I98">
            <v>0</v>
          </cell>
          <cell r="J98">
            <v>2785000</v>
          </cell>
          <cell r="K98">
            <v>1258</v>
          </cell>
          <cell r="L98">
            <v>1000</v>
          </cell>
          <cell r="M98" t="str">
            <v>Leaching</v>
          </cell>
          <cell r="N98">
            <v>0</v>
          </cell>
          <cell r="O98" t="str">
            <v>0</v>
          </cell>
          <cell r="P98">
            <v>0</v>
          </cell>
          <cell r="Q98">
            <v>2785000</v>
          </cell>
          <cell r="R98">
            <v>3000000</v>
          </cell>
          <cell r="S98" t="str">
            <v>Leaching</v>
          </cell>
          <cell r="T98">
            <v>1258</v>
          </cell>
          <cell r="U98">
            <v>1000</v>
          </cell>
          <cell r="V98" t="str">
            <v>Leaching</v>
          </cell>
          <cell r="W98">
            <v>0</v>
          </cell>
          <cell r="X98" t="str">
            <v>0</v>
          </cell>
          <cell r="Y98">
            <v>0</v>
          </cell>
          <cell r="Z98">
            <v>2785000</v>
          </cell>
          <cell r="AA98">
            <v>3000000</v>
          </cell>
          <cell r="AB98" t="str">
            <v>Leaching</v>
          </cell>
        </row>
        <row r="99">
          <cell r="A99" t="str">
            <v>PHENANTHRENE</v>
          </cell>
          <cell r="B99">
            <v>42.21142973674106</v>
          </cell>
          <cell r="C99">
            <v>0</v>
          </cell>
          <cell r="D99">
            <v>9500</v>
          </cell>
          <cell r="E99">
            <v>248</v>
          </cell>
          <cell r="F99">
            <v>43668</v>
          </cell>
          <cell r="G99">
            <v>1E-3</v>
          </cell>
          <cell r="H99">
            <v>10.468434574711782</v>
          </cell>
          <cell r="I99">
            <v>0</v>
          </cell>
          <cell r="J99">
            <v>414846</v>
          </cell>
          <cell r="K99">
            <v>10.468434574711782</v>
          </cell>
          <cell r="L99">
            <v>10</v>
          </cell>
          <cell r="M99" t="str">
            <v>Leaching</v>
          </cell>
          <cell r="N99">
            <v>0</v>
          </cell>
          <cell r="O99" t="str">
            <v>0</v>
          </cell>
          <cell r="P99">
            <v>0</v>
          </cell>
          <cell r="Q99">
            <v>414846</v>
          </cell>
          <cell r="R99">
            <v>400000</v>
          </cell>
          <cell r="S99" t="str">
            <v>Leaching</v>
          </cell>
          <cell r="T99">
            <v>20</v>
          </cell>
          <cell r="U99">
            <v>20</v>
          </cell>
          <cell r="V99" t="str">
            <v>Background</v>
          </cell>
          <cell r="W99">
            <v>0</v>
          </cell>
          <cell r="X99" t="str">
            <v>0</v>
          </cell>
          <cell r="Y99">
            <v>0</v>
          </cell>
          <cell r="Z99">
            <v>414846</v>
          </cell>
          <cell r="AA99">
            <v>400000</v>
          </cell>
          <cell r="AB99" t="str">
            <v>Leaching</v>
          </cell>
        </row>
        <row r="100">
          <cell r="A100" t="str">
            <v>PHENOL</v>
          </cell>
          <cell r="B100">
            <v>950.92046364009343</v>
          </cell>
          <cell r="C100">
            <v>50000</v>
          </cell>
          <cell r="D100">
            <v>1550</v>
          </cell>
          <cell r="E100">
            <v>1</v>
          </cell>
          <cell r="F100">
            <v>10</v>
          </cell>
          <cell r="G100">
            <v>1E-3</v>
          </cell>
          <cell r="H100">
            <v>0.95092046364009342</v>
          </cell>
          <cell r="I100">
            <v>50</v>
          </cell>
          <cell r="J100">
            <v>15.5</v>
          </cell>
          <cell r="K100">
            <v>0.95092046364009342</v>
          </cell>
          <cell r="L100">
            <v>1</v>
          </cell>
          <cell r="M100" t="str">
            <v>Leaching</v>
          </cell>
          <cell r="N100">
            <v>50</v>
          </cell>
          <cell r="O100">
            <v>50</v>
          </cell>
          <cell r="P100" t="str">
            <v>Leaching</v>
          </cell>
          <cell r="Q100">
            <v>15.5</v>
          </cell>
          <cell r="R100">
            <v>20</v>
          </cell>
          <cell r="S100" t="str">
            <v>Leaching</v>
          </cell>
          <cell r="T100">
            <v>0.95092046364009342</v>
          </cell>
          <cell r="U100">
            <v>1</v>
          </cell>
          <cell r="V100" t="str">
            <v>Leaching</v>
          </cell>
          <cell r="W100">
            <v>50</v>
          </cell>
          <cell r="X100">
            <v>50</v>
          </cell>
          <cell r="Y100" t="str">
            <v>Leaching</v>
          </cell>
          <cell r="Z100">
            <v>15.5</v>
          </cell>
          <cell r="AA100">
            <v>20</v>
          </cell>
          <cell r="AB100" t="str">
            <v>Leaching</v>
          </cell>
        </row>
        <row r="101">
          <cell r="A101" t="str">
            <v>POLYCHLORINATED BIPHENYLS (PCBs)</v>
          </cell>
          <cell r="B101">
            <v>0.5</v>
          </cell>
          <cell r="C101">
            <v>5.4170846268741153</v>
          </cell>
          <cell r="D101">
            <v>14</v>
          </cell>
          <cell r="E101">
            <v>0</v>
          </cell>
          <cell r="F101">
            <v>0</v>
          </cell>
          <cell r="G101">
            <v>1E-3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str">
            <v>0</v>
          </cell>
          <cell r="M101">
            <v>0</v>
          </cell>
          <cell r="N101">
            <v>0</v>
          </cell>
          <cell r="O101" t="str">
            <v>0</v>
          </cell>
          <cell r="P101">
            <v>0</v>
          </cell>
          <cell r="Q101">
            <v>0</v>
          </cell>
          <cell r="R101" t="str">
            <v>0</v>
          </cell>
          <cell r="S101">
            <v>0</v>
          </cell>
          <cell r="T101">
            <v>0</v>
          </cell>
          <cell r="U101" t="str">
            <v>0</v>
          </cell>
          <cell r="V101">
            <v>0</v>
          </cell>
          <cell r="W101">
            <v>0</v>
          </cell>
          <cell r="X101" t="str">
            <v>0</v>
          </cell>
          <cell r="Y101">
            <v>0</v>
          </cell>
          <cell r="Z101">
            <v>0</v>
          </cell>
          <cell r="AA101" t="str">
            <v>0</v>
          </cell>
          <cell r="AB101">
            <v>0</v>
          </cell>
        </row>
        <row r="102">
          <cell r="A102" t="str">
            <v>PYRENE</v>
          </cell>
          <cell r="B102">
            <v>64.67133269349732</v>
          </cell>
          <cell r="C102">
            <v>0</v>
          </cell>
          <cell r="D102">
            <v>22.25</v>
          </cell>
          <cell r="E102">
            <v>0</v>
          </cell>
          <cell r="F102">
            <v>0</v>
          </cell>
          <cell r="G102">
            <v>1E-3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 t="str">
            <v>0</v>
          </cell>
          <cell r="M102">
            <v>0</v>
          </cell>
          <cell r="N102">
            <v>0</v>
          </cell>
          <cell r="O102" t="str">
            <v>0</v>
          </cell>
          <cell r="P102">
            <v>0</v>
          </cell>
          <cell r="Q102">
            <v>0</v>
          </cell>
          <cell r="R102" t="str">
            <v>0</v>
          </cell>
          <cell r="S102">
            <v>0</v>
          </cell>
          <cell r="T102">
            <v>0</v>
          </cell>
          <cell r="U102" t="str">
            <v>0</v>
          </cell>
          <cell r="V102">
            <v>0</v>
          </cell>
          <cell r="W102">
            <v>0</v>
          </cell>
          <cell r="X102" t="str">
            <v>0</v>
          </cell>
          <cell r="Y102">
            <v>0</v>
          </cell>
          <cell r="Z102">
            <v>0</v>
          </cell>
          <cell r="AA102" t="str">
            <v>0</v>
          </cell>
          <cell r="AB102">
            <v>0</v>
          </cell>
        </row>
        <row r="103">
          <cell r="A103" t="str">
            <v>RDX</v>
          </cell>
          <cell r="B103">
            <v>0.84</v>
          </cell>
          <cell r="C103">
            <v>48912.846386705758</v>
          </cell>
          <cell r="D103">
            <v>50000</v>
          </cell>
          <cell r="E103">
            <v>2</v>
          </cell>
          <cell r="F103">
            <v>13</v>
          </cell>
          <cell r="G103">
            <v>1E-3</v>
          </cell>
          <cell r="H103">
            <v>1.6800000000000001E-3</v>
          </cell>
          <cell r="I103">
            <v>97.825692773411518</v>
          </cell>
          <cell r="J103">
            <v>650</v>
          </cell>
          <cell r="K103">
            <v>1</v>
          </cell>
          <cell r="L103">
            <v>1</v>
          </cell>
          <cell r="M103" t="str">
            <v>PQL</v>
          </cell>
          <cell r="N103">
            <v>97.825692773411518</v>
          </cell>
          <cell r="O103">
            <v>100</v>
          </cell>
          <cell r="P103" t="str">
            <v>Leaching</v>
          </cell>
          <cell r="Q103">
            <v>650</v>
          </cell>
          <cell r="R103">
            <v>700</v>
          </cell>
          <cell r="S103" t="str">
            <v>Leaching</v>
          </cell>
          <cell r="T103">
            <v>1</v>
          </cell>
          <cell r="U103">
            <v>1</v>
          </cell>
          <cell r="V103" t="str">
            <v>PQL</v>
          </cell>
          <cell r="W103">
            <v>97.825692773411518</v>
          </cell>
          <cell r="X103">
            <v>100</v>
          </cell>
          <cell r="Y103" t="str">
            <v>Leaching</v>
          </cell>
          <cell r="Z103">
            <v>650</v>
          </cell>
          <cell r="AA103">
            <v>700</v>
          </cell>
          <cell r="AB103" t="str">
            <v>Leaching</v>
          </cell>
        </row>
        <row r="104">
          <cell r="A104" t="str">
            <v>SELENIUM</v>
          </cell>
          <cell r="B104">
            <v>50</v>
          </cell>
          <cell r="C104">
            <v>0</v>
          </cell>
          <cell r="D104">
            <v>125</v>
          </cell>
          <cell r="E104">
            <v>0</v>
          </cell>
          <cell r="F104">
            <v>0</v>
          </cell>
          <cell r="G104">
            <v>1E-3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 t="str">
            <v>0</v>
          </cell>
          <cell r="M104">
            <v>0</v>
          </cell>
          <cell r="N104">
            <v>0</v>
          </cell>
          <cell r="O104" t="str">
            <v>0</v>
          </cell>
          <cell r="P104">
            <v>0</v>
          </cell>
          <cell r="Q104">
            <v>0</v>
          </cell>
          <cell r="R104" t="str">
            <v>0</v>
          </cell>
          <cell r="S104">
            <v>0</v>
          </cell>
          <cell r="T104">
            <v>0</v>
          </cell>
          <cell r="U104" t="str">
            <v>0</v>
          </cell>
          <cell r="V104">
            <v>0</v>
          </cell>
          <cell r="W104">
            <v>0</v>
          </cell>
          <cell r="X104" t="str">
            <v>0</v>
          </cell>
          <cell r="Y104">
            <v>0</v>
          </cell>
          <cell r="Z104">
            <v>0</v>
          </cell>
          <cell r="AA104" t="str">
            <v>0</v>
          </cell>
          <cell r="AB104">
            <v>0</v>
          </cell>
        </row>
        <row r="105">
          <cell r="A105" t="str">
            <v>SILVER</v>
          </cell>
          <cell r="B105">
            <v>100</v>
          </cell>
          <cell r="C105">
            <v>0</v>
          </cell>
          <cell r="D105">
            <v>7</v>
          </cell>
          <cell r="E105">
            <v>0</v>
          </cell>
          <cell r="F105">
            <v>0</v>
          </cell>
          <cell r="G105">
            <v>1E-3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 t="str">
            <v>0</v>
          </cell>
          <cell r="M105">
            <v>0</v>
          </cell>
          <cell r="N105">
            <v>0</v>
          </cell>
          <cell r="O105" t="str">
            <v>0</v>
          </cell>
          <cell r="P105">
            <v>0</v>
          </cell>
          <cell r="Q105">
            <v>0</v>
          </cell>
          <cell r="R105" t="str">
            <v>0</v>
          </cell>
          <cell r="S105">
            <v>0</v>
          </cell>
          <cell r="T105">
            <v>0</v>
          </cell>
          <cell r="U105" t="str">
            <v>0</v>
          </cell>
          <cell r="V105">
            <v>0</v>
          </cell>
          <cell r="W105">
            <v>0</v>
          </cell>
          <cell r="X105" t="str">
            <v>0</v>
          </cell>
          <cell r="Y105">
            <v>0</v>
          </cell>
          <cell r="Z105">
            <v>0</v>
          </cell>
          <cell r="AA105" t="str">
            <v>0</v>
          </cell>
          <cell r="AB105">
            <v>0</v>
          </cell>
        </row>
        <row r="106">
          <cell r="A106" t="str">
            <v>STYRENE</v>
          </cell>
          <cell r="B106">
            <v>100</v>
          </cell>
          <cell r="C106">
            <v>121.36682689963305</v>
          </cell>
          <cell r="D106">
            <v>6250</v>
          </cell>
          <cell r="E106">
            <v>29</v>
          </cell>
          <cell r="F106">
            <v>321</v>
          </cell>
          <cell r="G106">
            <v>1E-3</v>
          </cell>
          <cell r="H106">
            <v>2.9</v>
          </cell>
          <cell r="I106">
            <v>3.5196379800893589</v>
          </cell>
          <cell r="J106">
            <v>2006.25</v>
          </cell>
          <cell r="K106">
            <v>2.9</v>
          </cell>
          <cell r="L106">
            <v>3</v>
          </cell>
          <cell r="M106" t="str">
            <v>Leaching</v>
          </cell>
          <cell r="N106">
            <v>3.5196379800893589</v>
          </cell>
          <cell r="O106">
            <v>4</v>
          </cell>
          <cell r="P106" t="str">
            <v>Leaching</v>
          </cell>
          <cell r="Q106">
            <v>2006.25</v>
          </cell>
          <cell r="R106">
            <v>2000</v>
          </cell>
          <cell r="S106" t="str">
            <v>Leaching</v>
          </cell>
          <cell r="T106">
            <v>2.9</v>
          </cell>
          <cell r="U106">
            <v>3</v>
          </cell>
          <cell r="V106" t="str">
            <v>Leaching</v>
          </cell>
          <cell r="W106">
            <v>3.5196379800893589</v>
          </cell>
          <cell r="X106">
            <v>4</v>
          </cell>
          <cell r="Y106" t="str">
            <v>Leaching</v>
          </cell>
          <cell r="Z106">
            <v>2006.25</v>
          </cell>
          <cell r="AA106">
            <v>2000</v>
          </cell>
          <cell r="AB106" t="str">
            <v>Leaching</v>
          </cell>
        </row>
        <row r="107">
          <cell r="A107" t="str">
            <v>TCDD, 2,3,7,8-  (equivalents)</v>
          </cell>
          <cell r="B107">
            <v>3.0000000000000001E-5</v>
          </cell>
          <cell r="C107">
            <v>5.1150159304865601E-4</v>
          </cell>
          <cell r="D107">
            <v>3.7999999999999999E-2</v>
          </cell>
          <cell r="E107">
            <v>0</v>
          </cell>
          <cell r="F107">
            <v>0</v>
          </cell>
          <cell r="G107">
            <v>1E-3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0</v>
          </cell>
          <cell r="M107">
            <v>0</v>
          </cell>
          <cell r="N107">
            <v>0</v>
          </cell>
          <cell r="O107" t="str">
            <v>0</v>
          </cell>
          <cell r="P107">
            <v>0</v>
          </cell>
          <cell r="Q107">
            <v>0</v>
          </cell>
          <cell r="R107" t="str">
            <v>0</v>
          </cell>
          <cell r="S107">
            <v>0</v>
          </cell>
          <cell r="T107">
            <v>0</v>
          </cell>
          <cell r="U107" t="str">
            <v>0</v>
          </cell>
          <cell r="V107">
            <v>0</v>
          </cell>
          <cell r="W107">
            <v>0</v>
          </cell>
          <cell r="X107" t="str">
            <v>0</v>
          </cell>
          <cell r="Y107">
            <v>0</v>
          </cell>
          <cell r="Z107">
            <v>0</v>
          </cell>
          <cell r="AA107" t="str">
            <v>0</v>
          </cell>
          <cell r="AB107">
            <v>0</v>
          </cell>
        </row>
        <row r="108">
          <cell r="A108" t="str">
            <v>TETRACHLOROETHANE, 1,1,1,2-</v>
          </cell>
          <cell r="B108">
            <v>5</v>
          </cell>
          <cell r="C108">
            <v>11.837610631581112</v>
          </cell>
          <cell r="D108">
            <v>50000</v>
          </cell>
          <cell r="E108">
            <v>5</v>
          </cell>
          <cell r="F108">
            <v>47</v>
          </cell>
          <cell r="G108">
            <v>1E-3</v>
          </cell>
          <cell r="H108">
            <v>2.5000000000000001E-2</v>
          </cell>
          <cell r="I108">
            <v>5.9188053157905568E-2</v>
          </cell>
          <cell r="J108">
            <v>2350</v>
          </cell>
          <cell r="K108">
            <v>0.1</v>
          </cell>
          <cell r="L108">
            <v>0.1</v>
          </cell>
          <cell r="M108" t="str">
            <v>PQL</v>
          </cell>
          <cell r="N108">
            <v>0.1</v>
          </cell>
          <cell r="O108">
            <v>0.1</v>
          </cell>
          <cell r="P108" t="str">
            <v>PQL</v>
          </cell>
          <cell r="Q108">
            <v>2350</v>
          </cell>
          <cell r="R108">
            <v>2000</v>
          </cell>
          <cell r="S108" t="str">
            <v>Leaching</v>
          </cell>
          <cell r="T108">
            <v>0.1</v>
          </cell>
          <cell r="U108">
            <v>0.1</v>
          </cell>
          <cell r="V108" t="str">
            <v>PQL</v>
          </cell>
          <cell r="W108">
            <v>0.1</v>
          </cell>
          <cell r="X108">
            <v>0.1</v>
          </cell>
          <cell r="Y108" t="str">
            <v>PQL</v>
          </cell>
          <cell r="Z108">
            <v>2350</v>
          </cell>
          <cell r="AA108">
            <v>2000</v>
          </cell>
          <cell r="AB108" t="str">
            <v>Leaching</v>
          </cell>
        </row>
        <row r="109">
          <cell r="A109" t="str">
            <v>TETRACHLOROETHANE, 1,1,2,2-</v>
          </cell>
          <cell r="B109">
            <v>2</v>
          </cell>
          <cell r="C109">
            <v>8.8528484754913688</v>
          </cell>
          <cell r="D109">
            <v>50000</v>
          </cell>
          <cell r="E109">
            <v>2</v>
          </cell>
          <cell r="F109">
            <v>17</v>
          </cell>
          <cell r="G109">
            <v>1E-3</v>
          </cell>
          <cell r="H109">
            <v>4.0000000000000001E-3</v>
          </cell>
          <cell r="I109">
            <v>1.7705696950982737E-2</v>
          </cell>
          <cell r="J109">
            <v>850</v>
          </cell>
          <cell r="K109">
            <v>5.0000000000000001E-3</v>
          </cell>
          <cell r="L109">
            <v>5.0000000000000001E-3</v>
          </cell>
          <cell r="M109" t="str">
            <v>PQL</v>
          </cell>
          <cell r="N109">
            <v>1.7705696950982737E-2</v>
          </cell>
          <cell r="O109">
            <v>0.02</v>
          </cell>
          <cell r="P109" t="str">
            <v>Leaching</v>
          </cell>
          <cell r="Q109">
            <v>850</v>
          </cell>
          <cell r="R109">
            <v>900</v>
          </cell>
          <cell r="S109" t="str">
            <v>Leaching</v>
          </cell>
          <cell r="T109">
            <v>5.0000000000000001E-3</v>
          </cell>
          <cell r="U109">
            <v>5.0000000000000001E-3</v>
          </cell>
          <cell r="V109" t="str">
            <v>PQL</v>
          </cell>
          <cell r="W109">
            <v>1.7705696950982737E-2</v>
          </cell>
          <cell r="X109">
            <v>0.02</v>
          </cell>
          <cell r="Y109" t="str">
            <v>Leaching</v>
          </cell>
          <cell r="Z109">
            <v>850</v>
          </cell>
          <cell r="AA109">
            <v>900</v>
          </cell>
          <cell r="AB109" t="str">
            <v>Leaching</v>
          </cell>
        </row>
        <row r="110">
          <cell r="A110" t="str">
            <v>TETRACHLOROETHYLENE</v>
          </cell>
          <cell r="B110">
            <v>5</v>
          </cell>
          <cell r="C110">
            <v>0</v>
          </cell>
          <cell r="D110">
            <v>27500</v>
          </cell>
          <cell r="E110">
            <v>247</v>
          </cell>
          <cell r="F110">
            <v>4484</v>
          </cell>
          <cell r="G110">
            <v>1E-3</v>
          </cell>
          <cell r="H110">
            <v>1.2350000000000001</v>
          </cell>
          <cell r="I110">
            <v>0</v>
          </cell>
          <cell r="J110">
            <v>123310</v>
          </cell>
          <cell r="K110">
            <v>1.2350000000000001</v>
          </cell>
          <cell r="L110">
            <v>1</v>
          </cell>
          <cell r="M110" t="str">
            <v>Leaching</v>
          </cell>
          <cell r="N110">
            <v>0</v>
          </cell>
          <cell r="O110" t="str">
            <v>0</v>
          </cell>
          <cell r="P110">
            <v>0</v>
          </cell>
          <cell r="Q110">
            <v>123310</v>
          </cell>
          <cell r="R110">
            <v>100000</v>
          </cell>
          <cell r="S110" t="str">
            <v>Leaching</v>
          </cell>
          <cell r="T110">
            <v>1.2350000000000001</v>
          </cell>
          <cell r="U110">
            <v>1</v>
          </cell>
          <cell r="V110" t="str">
            <v>Leaching</v>
          </cell>
          <cell r="W110">
            <v>0</v>
          </cell>
          <cell r="X110" t="str">
            <v>0</v>
          </cell>
          <cell r="Y110">
            <v>0</v>
          </cell>
          <cell r="Z110">
            <v>123310</v>
          </cell>
          <cell r="AA110">
            <v>100000</v>
          </cell>
          <cell r="AB110" t="str">
            <v>Leaching</v>
          </cell>
        </row>
        <row r="111">
          <cell r="A111" t="str">
            <v>THALLIUM</v>
          </cell>
          <cell r="B111">
            <v>2</v>
          </cell>
          <cell r="C111">
            <v>0</v>
          </cell>
          <cell r="D111">
            <v>2750</v>
          </cell>
          <cell r="E111">
            <v>0</v>
          </cell>
          <cell r="F111">
            <v>0</v>
          </cell>
          <cell r="G111">
            <v>1E-3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str">
            <v>0</v>
          </cell>
          <cell r="M111">
            <v>0</v>
          </cell>
          <cell r="N111">
            <v>0</v>
          </cell>
          <cell r="O111" t="str">
            <v>0</v>
          </cell>
          <cell r="P111">
            <v>0</v>
          </cell>
          <cell r="Q111">
            <v>0</v>
          </cell>
          <cell r="R111" t="str">
            <v>0</v>
          </cell>
          <cell r="S111">
            <v>0</v>
          </cell>
          <cell r="T111">
            <v>0</v>
          </cell>
          <cell r="U111" t="str">
            <v>0</v>
          </cell>
          <cell r="V111">
            <v>0</v>
          </cell>
          <cell r="W111">
            <v>0</v>
          </cell>
          <cell r="X111" t="str">
            <v>0</v>
          </cell>
          <cell r="Y111">
            <v>0</v>
          </cell>
          <cell r="Z111">
            <v>0</v>
          </cell>
          <cell r="AA111" t="str">
            <v>0</v>
          </cell>
          <cell r="AB111">
            <v>0</v>
          </cell>
        </row>
        <row r="112">
          <cell r="A112" t="str">
            <v>TOLUENE</v>
          </cell>
          <cell r="B112">
            <v>1000</v>
          </cell>
          <cell r="C112">
            <v>50000</v>
          </cell>
          <cell r="D112">
            <v>35000</v>
          </cell>
          <cell r="E112">
            <v>32</v>
          </cell>
          <cell r="F112">
            <v>337</v>
          </cell>
          <cell r="G112">
            <v>1E-3</v>
          </cell>
          <cell r="H112">
            <v>32</v>
          </cell>
          <cell r="I112">
            <v>1600</v>
          </cell>
          <cell r="J112">
            <v>11795</v>
          </cell>
          <cell r="K112">
            <v>32</v>
          </cell>
          <cell r="L112">
            <v>30</v>
          </cell>
          <cell r="M112" t="str">
            <v>Leaching</v>
          </cell>
          <cell r="N112">
            <v>1600</v>
          </cell>
          <cell r="O112">
            <v>2000</v>
          </cell>
          <cell r="P112" t="str">
            <v>Leaching</v>
          </cell>
          <cell r="Q112">
            <v>11795</v>
          </cell>
          <cell r="R112">
            <v>10000</v>
          </cell>
          <cell r="S112" t="str">
            <v>Leaching</v>
          </cell>
          <cell r="T112">
            <v>32</v>
          </cell>
          <cell r="U112">
            <v>30</v>
          </cell>
          <cell r="V112" t="str">
            <v>Leaching</v>
          </cell>
          <cell r="W112">
            <v>1600</v>
          </cell>
          <cell r="X112">
            <v>2000</v>
          </cell>
          <cell r="Y112" t="str">
            <v>Leaching</v>
          </cell>
          <cell r="Z112">
            <v>11795</v>
          </cell>
          <cell r="AA112">
            <v>10000</v>
          </cell>
          <cell r="AB112" t="str">
            <v>Leaching</v>
          </cell>
        </row>
        <row r="113">
          <cell r="A113" t="str">
            <v>TRICHLOROBENZENE, 1,2,4-</v>
          </cell>
          <cell r="B113">
            <v>70</v>
          </cell>
          <cell r="C113">
            <v>173.98522716951877</v>
          </cell>
          <cell r="D113">
            <v>50000</v>
          </cell>
          <cell r="E113">
            <v>32</v>
          </cell>
          <cell r="F113">
            <v>306</v>
          </cell>
          <cell r="G113">
            <v>1E-3</v>
          </cell>
          <cell r="H113">
            <v>2.2400000000000002</v>
          </cell>
          <cell r="I113">
            <v>5.567527269424601</v>
          </cell>
          <cell r="J113">
            <v>15300</v>
          </cell>
          <cell r="K113">
            <v>2.2400000000000002</v>
          </cell>
          <cell r="L113">
            <v>2</v>
          </cell>
          <cell r="M113" t="str">
            <v>Leaching</v>
          </cell>
          <cell r="N113">
            <v>5.567527269424601</v>
          </cell>
          <cell r="O113">
            <v>6</v>
          </cell>
          <cell r="P113" t="str">
            <v>Leaching</v>
          </cell>
          <cell r="Q113">
            <v>15300</v>
          </cell>
          <cell r="R113">
            <v>20000</v>
          </cell>
          <cell r="S113" t="str">
            <v>Leaching</v>
          </cell>
          <cell r="T113">
            <v>2.2400000000000002</v>
          </cell>
          <cell r="U113">
            <v>2</v>
          </cell>
          <cell r="V113" t="str">
            <v>Leaching</v>
          </cell>
          <cell r="W113">
            <v>5.567527269424601</v>
          </cell>
          <cell r="X113">
            <v>6</v>
          </cell>
          <cell r="Y113" t="str">
            <v>Leaching</v>
          </cell>
          <cell r="Z113">
            <v>15300</v>
          </cell>
          <cell r="AA113">
            <v>20000</v>
          </cell>
          <cell r="AB113" t="str">
            <v>Leaching</v>
          </cell>
        </row>
        <row r="114">
          <cell r="A114" t="str">
            <v>TRICHLOROETHANE, 1,1,1-</v>
          </cell>
          <cell r="B114">
            <v>200</v>
          </cell>
          <cell r="C114">
            <v>3649.3052505059791</v>
          </cell>
          <cell r="D114">
            <v>22500</v>
          </cell>
          <cell r="E114">
            <v>169</v>
          </cell>
          <cell r="F114">
            <v>2291</v>
          </cell>
          <cell r="G114">
            <v>1E-3</v>
          </cell>
          <cell r="H114">
            <v>33.799999999999997</v>
          </cell>
          <cell r="I114">
            <v>616.7325873355104</v>
          </cell>
          <cell r="J114">
            <v>51547.5</v>
          </cell>
          <cell r="K114">
            <v>33.799999999999997</v>
          </cell>
          <cell r="L114">
            <v>30</v>
          </cell>
          <cell r="M114" t="str">
            <v>Leaching</v>
          </cell>
          <cell r="N114">
            <v>616.7325873355104</v>
          </cell>
          <cell r="O114">
            <v>600</v>
          </cell>
          <cell r="P114" t="str">
            <v>Leaching</v>
          </cell>
          <cell r="Q114">
            <v>51547.5</v>
          </cell>
          <cell r="R114">
            <v>50000</v>
          </cell>
          <cell r="S114" t="str">
            <v>Leaching</v>
          </cell>
          <cell r="T114">
            <v>33.799999999999997</v>
          </cell>
          <cell r="U114">
            <v>30</v>
          </cell>
          <cell r="V114" t="str">
            <v>Leaching</v>
          </cell>
          <cell r="W114">
            <v>616.7325873355104</v>
          </cell>
          <cell r="X114">
            <v>600</v>
          </cell>
          <cell r="Y114" t="str">
            <v>Leaching</v>
          </cell>
          <cell r="Z114">
            <v>51547.5</v>
          </cell>
          <cell r="AA114">
            <v>50000</v>
          </cell>
          <cell r="AB114" t="str">
            <v>Leaching</v>
          </cell>
        </row>
        <row r="115">
          <cell r="A115" t="str">
            <v>TRICHLOROETHANE, 1,1,2-</v>
          </cell>
          <cell r="B115">
            <v>5</v>
          </cell>
          <cell r="C115">
            <v>877.10817713695769</v>
          </cell>
          <cell r="D115">
            <v>50000</v>
          </cell>
          <cell r="E115">
            <v>2</v>
          </cell>
          <cell r="F115">
            <v>15</v>
          </cell>
          <cell r="G115">
            <v>1E-3</v>
          </cell>
          <cell r="H115">
            <v>0.01</v>
          </cell>
          <cell r="I115">
            <v>1.7542163542739153</v>
          </cell>
          <cell r="J115">
            <v>750</v>
          </cell>
          <cell r="K115">
            <v>0.1</v>
          </cell>
          <cell r="L115">
            <v>0.1</v>
          </cell>
          <cell r="M115" t="str">
            <v>PQL</v>
          </cell>
          <cell r="N115">
            <v>1.7542163542739153</v>
          </cell>
          <cell r="O115">
            <v>2</v>
          </cell>
          <cell r="P115" t="str">
            <v>Leaching</v>
          </cell>
          <cell r="Q115">
            <v>750</v>
          </cell>
          <cell r="R115">
            <v>800</v>
          </cell>
          <cell r="S115" t="str">
            <v>Leaching</v>
          </cell>
          <cell r="T115">
            <v>0.1</v>
          </cell>
          <cell r="U115">
            <v>0.1</v>
          </cell>
          <cell r="V115" t="str">
            <v>PQL</v>
          </cell>
          <cell r="W115">
            <v>1.7542163542739153</v>
          </cell>
          <cell r="X115">
            <v>2</v>
          </cell>
          <cell r="Y115" t="str">
            <v>Leaching</v>
          </cell>
          <cell r="Z115">
            <v>750</v>
          </cell>
          <cell r="AA115">
            <v>800</v>
          </cell>
          <cell r="AB115" t="str">
            <v>Leaching</v>
          </cell>
        </row>
        <row r="116">
          <cell r="A116" t="str">
            <v>TRICHLOROETHYLENE</v>
          </cell>
          <cell r="B116">
            <v>5</v>
          </cell>
          <cell r="C116">
            <v>5.387391765339391</v>
          </cell>
          <cell r="D116">
            <v>4750</v>
          </cell>
          <cell r="E116">
            <v>56</v>
          </cell>
          <cell r="F116">
            <v>717</v>
          </cell>
          <cell r="G116">
            <v>1E-3</v>
          </cell>
          <cell r="H116">
            <v>0.28000000000000003</v>
          </cell>
          <cell r="I116">
            <v>0.30169393885900592</v>
          </cell>
          <cell r="J116">
            <v>3405.75</v>
          </cell>
          <cell r="K116">
            <v>0.28000000000000003</v>
          </cell>
          <cell r="L116">
            <v>0.3</v>
          </cell>
          <cell r="M116" t="str">
            <v>Leaching</v>
          </cell>
          <cell r="N116">
            <v>0.30169393885900592</v>
          </cell>
          <cell r="O116">
            <v>0.3</v>
          </cell>
          <cell r="P116" t="str">
            <v>Leaching</v>
          </cell>
          <cell r="Q116">
            <v>3405.75</v>
          </cell>
          <cell r="R116">
            <v>3000</v>
          </cell>
          <cell r="S116" t="str">
            <v>Leaching</v>
          </cell>
          <cell r="T116">
            <v>0.28000000000000003</v>
          </cell>
          <cell r="U116">
            <v>0.3</v>
          </cell>
          <cell r="V116" t="str">
            <v>Leaching</v>
          </cell>
          <cell r="W116">
            <v>0.30169393885900592</v>
          </cell>
          <cell r="X116">
            <v>0.3</v>
          </cell>
          <cell r="Y116" t="str">
            <v>Leaching</v>
          </cell>
          <cell r="Z116">
            <v>3405.75</v>
          </cell>
          <cell r="AA116">
            <v>3000</v>
          </cell>
          <cell r="AB116" t="str">
            <v>Leaching</v>
          </cell>
        </row>
        <row r="117">
          <cell r="A117" t="str">
            <v>TRICHLOROPHENOL, 2,4,5-</v>
          </cell>
          <cell r="B117">
            <v>196.33449320504891</v>
          </cell>
          <cell r="C117">
            <v>50000</v>
          </cell>
          <cell r="D117">
            <v>3250</v>
          </cell>
          <cell r="E117">
            <v>20</v>
          </cell>
          <cell r="F117">
            <v>179</v>
          </cell>
          <cell r="G117">
            <v>1E-3</v>
          </cell>
          <cell r="H117">
            <v>3.9266898641009784</v>
          </cell>
          <cell r="I117">
            <v>1000</v>
          </cell>
          <cell r="J117">
            <v>581.75</v>
          </cell>
          <cell r="K117">
            <v>3.9266898641009784</v>
          </cell>
          <cell r="L117">
            <v>4</v>
          </cell>
          <cell r="M117" t="str">
            <v>Leaching</v>
          </cell>
          <cell r="N117">
            <v>1000</v>
          </cell>
          <cell r="O117">
            <v>1000</v>
          </cell>
          <cell r="P117" t="str">
            <v>Leaching</v>
          </cell>
          <cell r="Q117">
            <v>581.75</v>
          </cell>
          <cell r="R117">
            <v>600</v>
          </cell>
          <cell r="S117" t="str">
            <v>Leaching</v>
          </cell>
          <cell r="T117">
            <v>3.9266898641009784</v>
          </cell>
          <cell r="U117">
            <v>4</v>
          </cell>
          <cell r="V117" t="str">
            <v>Leaching</v>
          </cell>
          <cell r="W117">
            <v>1000</v>
          </cell>
          <cell r="X117">
            <v>1000</v>
          </cell>
          <cell r="Y117" t="str">
            <v>Leaching</v>
          </cell>
          <cell r="Z117">
            <v>581.75</v>
          </cell>
          <cell r="AA117">
            <v>600</v>
          </cell>
          <cell r="AB117" t="str">
            <v>Leaching</v>
          </cell>
        </row>
        <row r="118">
          <cell r="A118" t="str">
            <v>TRICHLOROPHENOL 2,4,6-</v>
          </cell>
          <cell r="B118">
            <v>10</v>
          </cell>
          <cell r="C118">
            <v>5387.6940848518425</v>
          </cell>
          <cell r="D118">
            <v>450</v>
          </cell>
          <cell r="E118">
            <v>4</v>
          </cell>
          <cell r="F118">
            <v>42</v>
          </cell>
          <cell r="G118">
            <v>1E-3</v>
          </cell>
          <cell r="H118">
            <v>0.04</v>
          </cell>
          <cell r="I118">
            <v>21.550776339407371</v>
          </cell>
          <cell r="J118">
            <v>18.900000000000002</v>
          </cell>
          <cell r="K118">
            <v>0.66</v>
          </cell>
          <cell r="L118">
            <v>0.7</v>
          </cell>
          <cell r="M118" t="str">
            <v>PQL</v>
          </cell>
          <cell r="N118">
            <v>21.550776339407371</v>
          </cell>
          <cell r="O118">
            <v>20</v>
          </cell>
          <cell r="P118" t="str">
            <v>Leaching</v>
          </cell>
          <cell r="Q118">
            <v>18.900000000000002</v>
          </cell>
          <cell r="R118">
            <v>20</v>
          </cell>
          <cell r="S118" t="str">
            <v>Leaching</v>
          </cell>
          <cell r="T118">
            <v>0.66</v>
          </cell>
          <cell r="U118">
            <v>0.7</v>
          </cell>
          <cell r="V118" t="str">
            <v>PQL</v>
          </cell>
          <cell r="W118">
            <v>21.550776339407371</v>
          </cell>
          <cell r="X118">
            <v>20</v>
          </cell>
          <cell r="Y118" t="str">
            <v>Leaching</v>
          </cell>
          <cell r="Z118">
            <v>18.900000000000002</v>
          </cell>
          <cell r="AA118">
            <v>20</v>
          </cell>
          <cell r="AB118" t="str">
            <v>Leaching</v>
          </cell>
        </row>
        <row r="119">
          <cell r="A119" t="str">
            <v>VANADIUM</v>
          </cell>
          <cell r="B119">
            <v>27.646322001362776</v>
          </cell>
          <cell r="C119">
            <v>0</v>
          </cell>
          <cell r="D119">
            <v>4000</v>
          </cell>
          <cell r="E119">
            <v>0</v>
          </cell>
          <cell r="F119">
            <v>0</v>
          </cell>
          <cell r="G119">
            <v>1E-3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 t="str">
            <v>0</v>
          </cell>
          <cell r="M119">
            <v>0</v>
          </cell>
          <cell r="N119">
            <v>0</v>
          </cell>
          <cell r="O119" t="str">
            <v>0</v>
          </cell>
          <cell r="P119">
            <v>0</v>
          </cell>
          <cell r="Q119">
            <v>0</v>
          </cell>
          <cell r="R119" t="str">
            <v>0</v>
          </cell>
          <cell r="S119">
            <v>0</v>
          </cell>
          <cell r="T119">
            <v>0</v>
          </cell>
          <cell r="U119" t="str">
            <v>0</v>
          </cell>
          <cell r="V119">
            <v>0</v>
          </cell>
          <cell r="W119">
            <v>0</v>
          </cell>
          <cell r="X119" t="str">
            <v>0</v>
          </cell>
          <cell r="Y119">
            <v>0</v>
          </cell>
          <cell r="Z119">
            <v>0</v>
          </cell>
          <cell r="AA119" t="str">
            <v>0</v>
          </cell>
          <cell r="AB119">
            <v>0</v>
          </cell>
        </row>
        <row r="120">
          <cell r="A120" t="str">
            <v>VINYL CHLORIDE</v>
          </cell>
          <cell r="B120">
            <v>2</v>
          </cell>
          <cell r="C120">
            <v>1.5</v>
          </cell>
          <cell r="D120">
            <v>50000</v>
          </cell>
          <cell r="E120">
            <v>440</v>
          </cell>
          <cell r="F120">
            <v>19399</v>
          </cell>
          <cell r="G120">
            <v>1E-3</v>
          </cell>
          <cell r="H120">
            <v>0.88</v>
          </cell>
          <cell r="I120">
            <v>0.66</v>
          </cell>
          <cell r="J120">
            <v>969950</v>
          </cell>
          <cell r="K120">
            <v>0.88</v>
          </cell>
          <cell r="L120">
            <v>0.9</v>
          </cell>
          <cell r="M120" t="str">
            <v>Leaching</v>
          </cell>
          <cell r="N120">
            <v>0.66</v>
          </cell>
          <cell r="O120">
            <v>0.7</v>
          </cell>
          <cell r="P120" t="str">
            <v>Leaching</v>
          </cell>
          <cell r="Q120">
            <v>969950</v>
          </cell>
          <cell r="R120">
            <v>1000000</v>
          </cell>
          <cell r="S120" t="str">
            <v>Leaching</v>
          </cell>
          <cell r="T120">
            <v>0.88</v>
          </cell>
          <cell r="U120">
            <v>0.9</v>
          </cell>
          <cell r="V120" t="str">
            <v>Leaching</v>
          </cell>
          <cell r="W120">
            <v>0.66</v>
          </cell>
          <cell r="X120">
            <v>0.7</v>
          </cell>
          <cell r="Y120" t="str">
            <v>Leaching</v>
          </cell>
          <cell r="Z120">
            <v>969950</v>
          </cell>
          <cell r="AA120">
            <v>1000000</v>
          </cell>
          <cell r="AB120" t="str">
            <v>Leaching</v>
          </cell>
        </row>
        <row r="121">
          <cell r="A121" t="str">
            <v>XYLENES (Mixed Isomers)</v>
          </cell>
          <cell r="B121">
            <v>10000</v>
          </cell>
          <cell r="C121">
            <v>3289.007459065404</v>
          </cell>
          <cell r="D121">
            <v>5000</v>
          </cell>
          <cell r="E121">
            <v>36</v>
          </cell>
          <cell r="F121">
            <v>532</v>
          </cell>
          <cell r="G121">
            <v>1E-3</v>
          </cell>
          <cell r="H121">
            <v>360</v>
          </cell>
          <cell r="I121">
            <v>118.40426852635454</v>
          </cell>
          <cell r="J121">
            <v>2660</v>
          </cell>
          <cell r="K121">
            <v>360</v>
          </cell>
          <cell r="L121">
            <v>400</v>
          </cell>
          <cell r="M121" t="str">
            <v>Leaching</v>
          </cell>
          <cell r="N121">
            <v>118.40426852635454</v>
          </cell>
          <cell r="O121">
            <v>100</v>
          </cell>
          <cell r="P121" t="str">
            <v>Leaching</v>
          </cell>
          <cell r="Q121">
            <v>2660</v>
          </cell>
          <cell r="R121">
            <v>3000</v>
          </cell>
          <cell r="S121" t="str">
            <v>Leaching</v>
          </cell>
          <cell r="T121">
            <v>360</v>
          </cell>
          <cell r="U121">
            <v>400</v>
          </cell>
          <cell r="V121" t="str">
            <v>Leaching</v>
          </cell>
          <cell r="W121">
            <v>118.40426852635454</v>
          </cell>
          <cell r="X121">
            <v>100</v>
          </cell>
          <cell r="Y121" t="str">
            <v>Leaching</v>
          </cell>
          <cell r="Z121">
            <v>2660</v>
          </cell>
          <cell r="AA121">
            <v>3000</v>
          </cell>
          <cell r="AB121" t="str">
            <v>Leaching</v>
          </cell>
        </row>
        <row r="122">
          <cell r="A122" t="str">
            <v>ZINC</v>
          </cell>
          <cell r="B122">
            <v>5000</v>
          </cell>
          <cell r="C122">
            <v>0</v>
          </cell>
          <cell r="D122">
            <v>900</v>
          </cell>
          <cell r="E122">
            <v>0</v>
          </cell>
          <cell r="F122">
            <v>0</v>
          </cell>
          <cell r="G122">
            <v>1E-3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 t="str">
            <v>0</v>
          </cell>
          <cell r="M122">
            <v>0</v>
          </cell>
          <cell r="N122">
            <v>0</v>
          </cell>
          <cell r="O122" t="str">
            <v>0</v>
          </cell>
          <cell r="P122">
            <v>0</v>
          </cell>
          <cell r="Q122">
            <v>0</v>
          </cell>
          <cell r="R122" t="str">
            <v>0</v>
          </cell>
          <cell r="S122">
            <v>0</v>
          </cell>
          <cell r="T122">
            <v>0</v>
          </cell>
          <cell r="U122" t="str">
            <v>0</v>
          </cell>
          <cell r="V122">
            <v>0</v>
          </cell>
          <cell r="W122">
            <v>0</v>
          </cell>
          <cell r="X122" t="str">
            <v>0</v>
          </cell>
          <cell r="Y122">
            <v>0</v>
          </cell>
          <cell r="Z122">
            <v>0</v>
          </cell>
          <cell r="AA122" t="str">
            <v>0</v>
          </cell>
          <cell r="AB122">
            <v>0</v>
          </cell>
        </row>
      </sheetData>
      <sheetData sheetId="2">
        <row r="1">
          <cell r="A1" t="str">
            <v xml:space="preserve">Dilution Attenuation Factors </v>
          </cell>
          <cell r="H1" t="str">
            <v>HENRY'S</v>
          </cell>
          <cell r="Y1" t="str">
            <v xml:space="preserve">DAF by </v>
          </cell>
        </row>
        <row r="2">
          <cell r="H2" t="str">
            <v>LAW</v>
          </cell>
          <cell r="M2" t="str">
            <v>MOL.</v>
          </cell>
          <cell r="O2" t="str">
            <v>Density</v>
          </cell>
          <cell r="Q2" t="str">
            <v>Highest of</v>
          </cell>
          <cell r="R2" t="str">
            <v>DEGRADATION</v>
          </cell>
          <cell r="T2" t="str">
            <v>DAF 50%</v>
          </cell>
          <cell r="U2" t="str">
            <v>DAF 85%</v>
          </cell>
          <cell r="V2" t="str">
            <v>DAF 90%</v>
          </cell>
          <cell r="W2" t="str">
            <v>DAF 95%</v>
          </cell>
          <cell r="X2" t="str">
            <v>DAF,1993</v>
          </cell>
          <cell r="Y2" t="str">
            <v>1993 EQN.</v>
          </cell>
        </row>
        <row r="3">
          <cell r="C3" t="str">
            <v>Modeled?</v>
          </cell>
          <cell r="D3" t="str">
            <v>SOLUBILITY</v>
          </cell>
          <cell r="F3" t="str">
            <v>Diffusion</v>
          </cell>
          <cell r="H3" t="str">
            <v>CONSTANT</v>
          </cell>
          <cell r="J3" t="str">
            <v>Chemical</v>
          </cell>
          <cell r="K3" t="str">
            <v>Koc</v>
          </cell>
          <cell r="M3" t="str">
            <v>WT.</v>
          </cell>
          <cell r="Q3" t="str">
            <v>GW Stds.</v>
          </cell>
          <cell r="R3" t="str">
            <v>RATE</v>
          </cell>
        </row>
        <row r="4">
          <cell r="C4" t="str">
            <v>Y/N</v>
          </cell>
          <cell r="E4" t="str">
            <v>REF</v>
          </cell>
          <cell r="F4" t="str">
            <v>Coeff.</v>
          </cell>
          <cell r="G4" t="str">
            <v>REF</v>
          </cell>
          <cell r="I4" t="str">
            <v>REF</v>
          </cell>
          <cell r="J4" t="str">
            <v>Group</v>
          </cell>
          <cell r="L4" t="str">
            <v>REF</v>
          </cell>
          <cell r="N4" t="str">
            <v>REF</v>
          </cell>
          <cell r="P4" t="str">
            <v>REF</v>
          </cell>
          <cell r="R4" t="str">
            <v>SOIL</v>
          </cell>
          <cell r="S4" t="str">
            <v>GW</v>
          </cell>
          <cell r="T4" t="str">
            <v>(mg/kg)/</v>
          </cell>
          <cell r="U4" t="str">
            <v>(mg/kg)/</v>
          </cell>
          <cell r="V4" t="str">
            <v>(mg/kg)/</v>
          </cell>
          <cell r="W4" t="str">
            <v>(mg/kg)/</v>
          </cell>
          <cell r="X4" t="str">
            <v>(mg/kg)/</v>
          </cell>
          <cell r="Y4" t="str">
            <v>(mg/kg)/</v>
          </cell>
        </row>
        <row r="5">
          <cell r="A5" t="str">
            <v>OIL OR HAZARDOUS MATERIAL</v>
          </cell>
          <cell r="B5" t="str">
            <v>CAS #</v>
          </cell>
          <cell r="D5" t="str">
            <v>mg/L</v>
          </cell>
          <cell r="F5" t="str">
            <v>cm2/sec</v>
          </cell>
          <cell r="H5" t="str">
            <v>atm-m3/mol</v>
          </cell>
          <cell r="J5" t="str">
            <v>(a)</v>
          </cell>
          <cell r="K5" t="str">
            <v>ml/g</v>
          </cell>
          <cell r="M5" t="str">
            <v>g/mole</v>
          </cell>
          <cell r="O5" t="str">
            <v>gm/ml</v>
          </cell>
          <cell r="Q5" t="str">
            <v>mg/L</v>
          </cell>
          <cell r="R5" t="str">
            <v>per day</v>
          </cell>
          <cell r="S5" t="str">
            <v>per day</v>
          </cell>
          <cell r="T5" t="str">
            <v>(ug/L)</v>
          </cell>
          <cell r="U5" t="str">
            <v>(ug/L)</v>
          </cell>
          <cell r="V5" t="str">
            <v>(ug/L)</v>
          </cell>
          <cell r="W5" t="str">
            <v>(ug/L)</v>
          </cell>
          <cell r="X5" t="str">
            <v>(ug/L)</v>
          </cell>
          <cell r="Y5" t="str">
            <v>(ug/L)</v>
          </cell>
        </row>
        <row r="7">
          <cell r="A7" t="str">
            <v>ACENAPHTHENE</v>
          </cell>
          <cell r="B7">
            <v>83329</v>
          </cell>
          <cell r="C7" t="str">
            <v>Y</v>
          </cell>
          <cell r="D7">
            <v>4.24</v>
          </cell>
          <cell r="E7" t="str">
            <v>a</v>
          </cell>
          <cell r="F7">
            <v>4.2099999999999999E-2</v>
          </cell>
          <cell r="G7" t="str">
            <v>a</v>
          </cell>
          <cell r="H7">
            <v>1.55E-4</v>
          </cell>
          <cell r="I7" t="str">
            <v>a</v>
          </cell>
          <cell r="K7">
            <v>7080</v>
          </cell>
          <cell r="L7" t="str">
            <v>a</v>
          </cell>
          <cell r="M7">
            <v>100</v>
          </cell>
          <cell r="O7">
            <v>1</v>
          </cell>
          <cell r="Q7">
            <v>5</v>
          </cell>
          <cell r="T7">
            <v>13289</v>
          </cell>
          <cell r="U7">
            <v>194</v>
          </cell>
          <cell r="V7">
            <v>104</v>
          </cell>
          <cell r="W7">
            <v>39</v>
          </cell>
          <cell r="X7">
            <v>764</v>
          </cell>
          <cell r="Y7">
            <v>1176.2420849999999</v>
          </cell>
        </row>
        <row r="8">
          <cell r="A8" t="str">
            <v>ACENAPHTHYLENE</v>
          </cell>
          <cell r="B8">
            <v>208968</v>
          </cell>
          <cell r="C8" t="str">
            <v>Y</v>
          </cell>
          <cell r="D8">
            <v>16.100000000000001</v>
          </cell>
          <cell r="E8" t="str">
            <v>b</v>
          </cell>
          <cell r="F8">
            <v>0.04</v>
          </cell>
          <cell r="G8" t="str">
            <v>c</v>
          </cell>
          <cell r="H8">
            <v>1.13E-4</v>
          </cell>
          <cell r="I8" t="str">
            <v>b</v>
          </cell>
          <cell r="K8">
            <v>2770</v>
          </cell>
          <cell r="L8" t="str">
            <v>c</v>
          </cell>
          <cell r="M8">
            <v>154</v>
          </cell>
          <cell r="O8">
            <v>0.9</v>
          </cell>
          <cell r="Q8">
            <v>3</v>
          </cell>
          <cell r="T8">
            <v>397</v>
          </cell>
          <cell r="U8">
            <v>44</v>
          </cell>
          <cell r="V8">
            <v>29</v>
          </cell>
          <cell r="W8">
            <v>11</v>
          </cell>
          <cell r="X8">
            <v>424</v>
          </cell>
          <cell r="Y8">
            <v>460.52139100000005</v>
          </cell>
        </row>
        <row r="9">
          <cell r="A9" t="str">
            <v>ACETONE</v>
          </cell>
          <cell r="B9">
            <v>208968</v>
          </cell>
          <cell r="C9" t="str">
            <v>Y</v>
          </cell>
          <cell r="D9">
            <v>1000000</v>
          </cell>
          <cell r="E9" t="str">
            <v>a</v>
          </cell>
          <cell r="F9">
            <v>0.124</v>
          </cell>
          <cell r="G9" t="str">
            <v>a</v>
          </cell>
          <cell r="H9">
            <v>3.8800000000000001E-5</v>
          </cell>
          <cell r="I9" t="str">
            <v>a</v>
          </cell>
          <cell r="K9">
            <v>0.57499999999999996</v>
          </cell>
          <cell r="L9" t="str">
            <v>a</v>
          </cell>
          <cell r="M9">
            <v>58</v>
          </cell>
          <cell r="O9">
            <v>0.79</v>
          </cell>
          <cell r="Q9">
            <v>50</v>
          </cell>
          <cell r="T9">
            <v>7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</row>
        <row r="10">
          <cell r="A10" t="str">
            <v>ALDRIN</v>
          </cell>
          <cell r="B10">
            <v>309002</v>
          </cell>
          <cell r="C10" t="str">
            <v>N,g</v>
          </cell>
        </row>
        <row r="11">
          <cell r="A11" t="str">
            <v>ANTHRACENE</v>
          </cell>
          <cell r="B11">
            <v>120127</v>
          </cell>
          <cell r="C11" t="str">
            <v>N,h</v>
          </cell>
        </row>
        <row r="12">
          <cell r="A12" t="str">
            <v>ANTIMONY</v>
          </cell>
          <cell r="B12">
            <v>7440360</v>
          </cell>
        </row>
        <row r="13">
          <cell r="A13" t="str">
            <v>ARSENIC</v>
          </cell>
          <cell r="B13">
            <v>7440382</v>
          </cell>
        </row>
        <row r="14">
          <cell r="A14" t="str">
            <v>BARIUM</v>
          </cell>
          <cell r="B14">
            <v>7440393</v>
          </cell>
        </row>
        <row r="15">
          <cell r="A15" t="str">
            <v>BENZENE</v>
          </cell>
          <cell r="B15">
            <v>71432</v>
          </cell>
          <cell r="C15" t="str">
            <v>Y</v>
          </cell>
          <cell r="D15">
            <v>1750</v>
          </cell>
          <cell r="E15" t="str">
            <v>a</v>
          </cell>
          <cell r="F15">
            <v>8.7999999999999995E-2</v>
          </cell>
          <cell r="G15" t="str">
            <v>a</v>
          </cell>
          <cell r="H15">
            <v>5.5500000000000002E-3</v>
          </cell>
          <cell r="I15" t="str">
            <v>a</v>
          </cell>
          <cell r="K15">
            <v>58.9</v>
          </cell>
          <cell r="L15" t="str">
            <v>a</v>
          </cell>
          <cell r="M15">
            <v>78</v>
          </cell>
          <cell r="O15">
            <v>0.88</v>
          </cell>
          <cell r="Q15">
            <v>7</v>
          </cell>
          <cell r="R15" t="str">
            <v>Soil,0.0433/d,Water,.000506/d</v>
          </cell>
          <cell r="T15">
            <v>9132</v>
          </cell>
          <cell r="U15">
            <v>299</v>
          </cell>
          <cell r="V15">
            <v>171</v>
          </cell>
          <cell r="W15">
            <v>69</v>
          </cell>
          <cell r="X15" t="str">
            <v>2000/48.3</v>
          </cell>
          <cell r="Y15">
            <v>44.22625</v>
          </cell>
        </row>
        <row r="16">
          <cell r="A16" t="str">
            <v>BENZO(a)ANTHRACENE</v>
          </cell>
          <cell r="B16">
            <v>56553</v>
          </cell>
          <cell r="C16" t="str">
            <v>N,g</v>
          </cell>
        </row>
        <row r="17">
          <cell r="A17" t="str">
            <v>BENZO(a)PYRENE</v>
          </cell>
          <cell r="B17">
            <v>50328</v>
          </cell>
          <cell r="C17" t="str">
            <v>N,g</v>
          </cell>
        </row>
        <row r="18">
          <cell r="A18" t="str">
            <v>BENZO(b)FLUORANTHENE</v>
          </cell>
          <cell r="B18">
            <v>205992</v>
          </cell>
          <cell r="C18" t="str">
            <v>N,g</v>
          </cell>
        </row>
        <row r="19">
          <cell r="A19" t="str">
            <v>BENZO(g,h,i)PERYLENE</v>
          </cell>
          <cell r="B19">
            <v>191242</v>
          </cell>
          <cell r="C19" t="str">
            <v>N,g</v>
          </cell>
        </row>
        <row r="20">
          <cell r="A20" t="str">
            <v>BENZO(k)FLUORANTHENE</v>
          </cell>
          <cell r="B20">
            <v>207089</v>
          </cell>
          <cell r="C20" t="str">
            <v>N,g</v>
          </cell>
        </row>
        <row r="21">
          <cell r="A21" t="str">
            <v>BERYLLIUM</v>
          </cell>
          <cell r="B21">
            <v>7440417</v>
          </cell>
        </row>
        <row r="22">
          <cell r="A22" t="str">
            <v>BIPHENYL, 1,1-</v>
          </cell>
          <cell r="B22">
            <v>92524</v>
          </cell>
          <cell r="C22" t="str">
            <v>Y</v>
          </cell>
          <cell r="D22">
            <v>7</v>
          </cell>
          <cell r="E22" t="str">
            <v>c</v>
          </cell>
          <cell r="F22">
            <v>6.2199999999999998E-2</v>
          </cell>
          <cell r="G22" t="str">
            <v>f</v>
          </cell>
          <cell r="H22">
            <v>2.9999999999999997E-4</v>
          </cell>
          <cell r="I22" t="str">
            <v>b</v>
          </cell>
          <cell r="K22">
            <v>2300</v>
          </cell>
          <cell r="L22" t="str">
            <v>c</v>
          </cell>
          <cell r="M22">
            <v>154</v>
          </cell>
          <cell r="O22">
            <v>1</v>
          </cell>
          <cell r="Q22">
            <v>50</v>
          </cell>
          <cell r="T22">
            <v>348</v>
          </cell>
          <cell r="U22">
            <v>35</v>
          </cell>
          <cell r="V22">
            <v>23</v>
          </cell>
          <cell r="W22">
            <v>10</v>
          </cell>
          <cell r="X22" t="str">
            <v>-</v>
          </cell>
          <cell r="Y22">
            <v>383.66210000000001</v>
          </cell>
        </row>
        <row r="23">
          <cell r="A23" t="str">
            <v>BIS(2-CHLOROETHYL)ETHER</v>
          </cell>
          <cell r="B23">
            <v>111444</v>
          </cell>
          <cell r="C23" t="str">
            <v>Y</v>
          </cell>
          <cell r="D23">
            <v>17200</v>
          </cell>
          <cell r="E23" t="str">
            <v>a</v>
          </cell>
          <cell r="F23">
            <v>6.9199999999999998E-2</v>
          </cell>
          <cell r="G23" t="str">
            <v>a</v>
          </cell>
          <cell r="H23">
            <v>1.8E-5</v>
          </cell>
          <cell r="I23" t="str">
            <v>a</v>
          </cell>
          <cell r="K23">
            <v>15.5</v>
          </cell>
          <cell r="L23" t="str">
            <v>a</v>
          </cell>
          <cell r="M23">
            <v>143</v>
          </cell>
          <cell r="O23">
            <v>1.2</v>
          </cell>
          <cell r="Q23">
            <v>50</v>
          </cell>
          <cell r="T23">
            <v>8</v>
          </cell>
          <cell r="U23">
            <v>1</v>
          </cell>
          <cell r="V23">
            <v>1</v>
          </cell>
          <cell r="W23">
            <v>1</v>
          </cell>
          <cell r="X23">
            <v>2.17</v>
          </cell>
          <cell r="Y23">
            <v>2.6847259999999999</v>
          </cell>
        </row>
        <row r="24">
          <cell r="A24" t="str">
            <v>BIS(2-CHLOROISOPROPYL)ETHER</v>
          </cell>
          <cell r="B24">
            <v>39638329</v>
          </cell>
          <cell r="C24" t="str">
            <v>Y</v>
          </cell>
          <cell r="D24">
            <v>1300</v>
          </cell>
          <cell r="E24" t="str">
            <v>b</v>
          </cell>
          <cell r="F24">
            <v>6.2700000000000006E-2</v>
          </cell>
          <cell r="G24" t="str">
            <v>f</v>
          </cell>
          <cell r="H24">
            <v>1.13E-4</v>
          </cell>
          <cell r="I24" t="str">
            <v>e</v>
          </cell>
          <cell r="J24">
            <v>1</v>
          </cell>
          <cell r="K24">
            <v>359.8</v>
          </cell>
          <cell r="L24" t="str">
            <v>f</v>
          </cell>
          <cell r="M24">
            <v>171</v>
          </cell>
          <cell r="O24">
            <v>1.1100000000000001</v>
          </cell>
          <cell r="P24" t="str">
            <v>I</v>
          </cell>
          <cell r="Q24">
            <v>50</v>
          </cell>
          <cell r="T24">
            <v>42</v>
          </cell>
          <cell r="U24">
            <v>4</v>
          </cell>
          <cell r="V24">
            <v>3</v>
          </cell>
          <cell r="W24">
            <v>2</v>
          </cell>
          <cell r="X24">
            <v>10.8</v>
          </cell>
          <cell r="Y24">
            <v>60.428191000000005</v>
          </cell>
        </row>
        <row r="25">
          <cell r="A25" t="str">
            <v>BIS(2-ETHYLHEXYL)PHTHALATE</v>
          </cell>
          <cell r="B25">
            <v>117817</v>
          </cell>
          <cell r="C25" t="str">
            <v>N,h</v>
          </cell>
        </row>
        <row r="26">
          <cell r="A26" t="str">
            <v>BROMODICHLOROMETHANE</v>
          </cell>
          <cell r="B26">
            <v>75274</v>
          </cell>
          <cell r="C26" t="str">
            <v>Y</v>
          </cell>
          <cell r="D26">
            <v>6740</v>
          </cell>
          <cell r="E26" t="str">
            <v>a</v>
          </cell>
          <cell r="F26">
            <v>2.98E-2</v>
          </cell>
          <cell r="G26" t="str">
            <v>a</v>
          </cell>
          <cell r="H26">
            <v>1.6000000000000001E-3</v>
          </cell>
          <cell r="I26" t="str">
            <v>a</v>
          </cell>
          <cell r="K26">
            <v>55</v>
          </cell>
          <cell r="L26" t="str">
            <v>a</v>
          </cell>
          <cell r="M26">
            <v>164</v>
          </cell>
          <cell r="O26">
            <v>2</v>
          </cell>
          <cell r="Q26">
            <v>50</v>
          </cell>
          <cell r="T26">
            <v>14</v>
          </cell>
          <cell r="U26">
            <v>2</v>
          </cell>
          <cell r="V26">
            <v>1</v>
          </cell>
          <cell r="W26">
            <v>1</v>
          </cell>
          <cell r="X26">
            <v>25</v>
          </cell>
          <cell r="Y26">
            <v>19.061199999999999</v>
          </cell>
        </row>
        <row r="27">
          <cell r="A27" t="str">
            <v>BROMOFORM</v>
          </cell>
          <cell r="B27">
            <v>75252</v>
          </cell>
          <cell r="C27" t="str">
            <v>Y</v>
          </cell>
          <cell r="D27">
            <v>3100</v>
          </cell>
          <cell r="E27" t="str">
            <v>a</v>
          </cell>
          <cell r="F27">
            <v>1.49E-2</v>
          </cell>
          <cell r="G27" t="str">
            <v>a</v>
          </cell>
          <cell r="H27">
            <v>5.3499999999999999E-4</v>
          </cell>
          <cell r="I27" t="str">
            <v>a</v>
          </cell>
          <cell r="K27">
            <v>87.1</v>
          </cell>
          <cell r="L27" t="str">
            <v>a</v>
          </cell>
          <cell r="M27">
            <v>253</v>
          </cell>
          <cell r="O27">
            <v>2.89</v>
          </cell>
          <cell r="P27" t="str">
            <v>I</v>
          </cell>
          <cell r="Q27">
            <v>50</v>
          </cell>
          <cell r="T27">
            <v>16</v>
          </cell>
          <cell r="U27">
            <v>2</v>
          </cell>
          <cell r="V27">
            <v>2</v>
          </cell>
          <cell r="W27">
            <v>1</v>
          </cell>
          <cell r="X27">
            <v>23</v>
          </cell>
          <cell r="Y27">
            <v>17.779344999999999</v>
          </cell>
        </row>
        <row r="28">
          <cell r="A28" t="str">
            <v>BROMOMETHANE</v>
          </cell>
          <cell r="B28">
            <v>74839</v>
          </cell>
          <cell r="C28" t="str">
            <v>Y</v>
          </cell>
          <cell r="D28">
            <v>15223</v>
          </cell>
          <cell r="E28" t="str">
            <v>b</v>
          </cell>
          <cell r="F28">
            <v>7.2800000000000004E-2</v>
          </cell>
          <cell r="G28" t="str">
            <v>d</v>
          </cell>
          <cell r="H28">
            <v>6.2399999999999999E-3</v>
          </cell>
          <cell r="I28" t="str">
            <v>b</v>
          </cell>
          <cell r="K28">
            <v>10.5</v>
          </cell>
          <cell r="L28" t="str">
            <v>d</v>
          </cell>
          <cell r="M28">
            <v>95</v>
          </cell>
          <cell r="O28">
            <v>1.7</v>
          </cell>
          <cell r="Q28">
            <v>50</v>
          </cell>
          <cell r="T28">
            <v>43</v>
          </cell>
          <cell r="U28">
            <v>5</v>
          </cell>
          <cell r="V28">
            <v>3</v>
          </cell>
          <cell r="W28">
            <v>2</v>
          </cell>
          <cell r="X28">
            <v>1224</v>
          </cell>
          <cell r="Y28">
            <v>40.474679999999999</v>
          </cell>
        </row>
        <row r="29">
          <cell r="A29" t="str">
            <v>CADMIUM</v>
          </cell>
          <cell r="B29">
            <v>7440439</v>
          </cell>
        </row>
        <row r="30">
          <cell r="A30" t="str">
            <v>CARBON TETRACHLORIDE</v>
          </cell>
          <cell r="B30">
            <v>56235</v>
          </cell>
          <cell r="C30" t="str">
            <v>Y</v>
          </cell>
          <cell r="D30">
            <v>793.4</v>
          </cell>
          <cell r="E30" t="str">
            <v>a</v>
          </cell>
          <cell r="F30">
            <v>7.8E-2</v>
          </cell>
          <cell r="G30" t="str">
            <v>a</v>
          </cell>
          <cell r="H30">
            <v>3.04E-2</v>
          </cell>
          <cell r="I30" t="str">
            <v>a</v>
          </cell>
          <cell r="K30">
            <v>174</v>
          </cell>
          <cell r="L30" t="str">
            <v>a</v>
          </cell>
          <cell r="M30">
            <v>154</v>
          </cell>
          <cell r="O30">
            <v>1.6</v>
          </cell>
          <cell r="Q30">
            <v>50</v>
          </cell>
          <cell r="T30">
            <v>211864</v>
          </cell>
          <cell r="U30">
            <v>2611</v>
          </cell>
          <cell r="V30">
            <v>924</v>
          </cell>
          <cell r="W30">
            <v>423</v>
          </cell>
          <cell r="X30">
            <v>168</v>
          </cell>
          <cell r="Y30">
            <v>217.57679999999999</v>
          </cell>
        </row>
        <row r="31">
          <cell r="A31" t="str">
            <v>CHLORDANE</v>
          </cell>
          <cell r="B31">
            <v>57749</v>
          </cell>
          <cell r="C31" t="str">
            <v>N,g</v>
          </cell>
        </row>
        <row r="32">
          <cell r="A32" t="str">
            <v>CHLOROANILINE, p-</v>
          </cell>
          <cell r="B32">
            <v>106478</v>
          </cell>
          <cell r="C32" t="str">
            <v>Y</v>
          </cell>
          <cell r="D32">
            <v>5300</v>
          </cell>
          <cell r="E32" t="str">
            <v>a</v>
          </cell>
          <cell r="F32">
            <v>4.8300000000000003E-2</v>
          </cell>
          <cell r="G32" t="str">
            <v>a</v>
          </cell>
          <cell r="H32">
            <v>3.3099999999999999E-7</v>
          </cell>
          <cell r="I32" t="str">
            <v>a</v>
          </cell>
          <cell r="K32">
            <v>66.099999999999994</v>
          </cell>
          <cell r="L32" t="str">
            <v>a</v>
          </cell>
          <cell r="M32">
            <v>128</v>
          </cell>
          <cell r="O32">
            <v>1.4</v>
          </cell>
          <cell r="Q32">
            <v>50</v>
          </cell>
          <cell r="T32">
            <v>13</v>
          </cell>
          <cell r="U32">
            <v>2</v>
          </cell>
          <cell r="V32">
            <v>1</v>
          </cell>
          <cell r="W32">
            <v>1</v>
          </cell>
          <cell r="X32">
            <v>0.52</v>
          </cell>
          <cell r="Y32">
            <v>10.974654516999999</v>
          </cell>
        </row>
        <row r="33">
          <cell r="A33" t="str">
            <v>CHLOROBENZENE</v>
          </cell>
          <cell r="B33">
            <v>108907</v>
          </cell>
          <cell r="C33" t="str">
            <v>Y</v>
          </cell>
          <cell r="D33">
            <v>472</v>
          </cell>
          <cell r="E33" t="str">
            <v>a</v>
          </cell>
          <cell r="F33">
            <v>7.2999999999999995E-2</v>
          </cell>
          <cell r="G33" t="str">
            <v>a</v>
          </cell>
          <cell r="H33">
            <v>3.7000000000000002E-3</v>
          </cell>
          <cell r="I33" t="str">
            <v>a</v>
          </cell>
          <cell r="K33">
            <v>219</v>
          </cell>
          <cell r="L33" t="str">
            <v>a</v>
          </cell>
          <cell r="M33">
            <v>113</v>
          </cell>
          <cell r="O33">
            <v>1.1000000000000001</v>
          </cell>
          <cell r="Q33">
            <v>1</v>
          </cell>
          <cell r="T33">
            <v>120</v>
          </cell>
          <cell r="U33">
            <v>12</v>
          </cell>
          <cell r="V33">
            <v>7</v>
          </cell>
          <cell r="W33">
            <v>4</v>
          </cell>
          <cell r="X33">
            <v>77</v>
          </cell>
          <cell r="Y33">
            <v>59.319900000000004</v>
          </cell>
        </row>
        <row r="34">
          <cell r="A34" t="str">
            <v>CHLOROFORM</v>
          </cell>
          <cell r="B34">
            <v>67663</v>
          </cell>
          <cell r="C34" t="str">
            <v>Y</v>
          </cell>
          <cell r="D34">
            <v>7920</v>
          </cell>
          <cell r="E34" t="str">
            <v>a</v>
          </cell>
          <cell r="F34">
            <v>0.104</v>
          </cell>
          <cell r="G34" t="str">
            <v>a</v>
          </cell>
          <cell r="H34">
            <v>3.6700000000000001E-3</v>
          </cell>
          <cell r="I34" t="str">
            <v>a</v>
          </cell>
          <cell r="K34">
            <v>39.799999999999997</v>
          </cell>
          <cell r="L34" t="str">
            <v>a</v>
          </cell>
          <cell r="M34">
            <v>119</v>
          </cell>
          <cell r="O34">
            <v>1.5</v>
          </cell>
          <cell r="Q34">
            <v>10</v>
          </cell>
          <cell r="T34">
            <v>50</v>
          </cell>
          <cell r="U34">
            <v>5</v>
          </cell>
          <cell r="V34">
            <v>4</v>
          </cell>
          <cell r="W34">
            <v>2</v>
          </cell>
          <cell r="X34">
            <v>26</v>
          </cell>
          <cell r="Y34">
            <v>29.386490000000002</v>
          </cell>
        </row>
        <row r="35">
          <cell r="A35" t="str">
            <v>CHLOROPHENOL, 2-</v>
          </cell>
          <cell r="B35">
            <v>95578</v>
          </cell>
          <cell r="C35" t="str">
            <v>Y</v>
          </cell>
          <cell r="D35">
            <v>22000</v>
          </cell>
          <cell r="E35" t="str">
            <v>a</v>
          </cell>
          <cell r="F35">
            <v>5.0099999999999999E-2</v>
          </cell>
          <cell r="G35" t="str">
            <v>a</v>
          </cell>
          <cell r="H35">
            <v>3.9100000000000002E-4</v>
          </cell>
          <cell r="I35" t="str">
            <v>a</v>
          </cell>
          <cell r="K35">
            <v>388.4</v>
          </cell>
          <cell r="L35" t="str">
            <v>f</v>
          </cell>
          <cell r="M35">
            <v>129</v>
          </cell>
          <cell r="O35">
            <v>1.3</v>
          </cell>
          <cell r="Q35">
            <v>40</v>
          </cell>
          <cell r="T35">
            <v>48</v>
          </cell>
          <cell r="U35">
            <v>5</v>
          </cell>
          <cell r="V35">
            <v>3</v>
          </cell>
          <cell r="W35">
            <v>2</v>
          </cell>
          <cell r="X35">
            <v>3</v>
          </cell>
          <cell r="Y35">
            <v>66.901336999999998</v>
          </cell>
        </row>
        <row r="36">
          <cell r="A36" t="str">
            <v>CHROMIUM (TOTAL)</v>
          </cell>
        </row>
        <row r="37">
          <cell r="A37" t="str">
            <v>CHROMIUM(III)</v>
          </cell>
          <cell r="B37">
            <v>16065831</v>
          </cell>
        </row>
        <row r="38">
          <cell r="A38" t="str">
            <v>CHROMIUM(VI)</v>
          </cell>
          <cell r="B38">
            <v>18540299</v>
          </cell>
        </row>
        <row r="39">
          <cell r="A39" t="str">
            <v>CHRYSENE</v>
          </cell>
          <cell r="B39">
            <v>218019</v>
          </cell>
          <cell r="C39" t="str">
            <v>N,h</v>
          </cell>
        </row>
        <row r="40">
          <cell r="A40" t="str">
            <v>CYANIDE</v>
          </cell>
          <cell r="B40">
            <v>57125</v>
          </cell>
          <cell r="C40" t="str">
            <v>N,g</v>
          </cell>
        </row>
        <row r="41">
          <cell r="A41" t="str">
            <v>DIBENZO(a,h)ANTHRACENE</v>
          </cell>
          <cell r="B41">
            <v>53703</v>
          </cell>
          <cell r="C41" t="str">
            <v>N,g</v>
          </cell>
        </row>
        <row r="42">
          <cell r="A42" t="str">
            <v>DIBROMOCHLOROMETHANE</v>
          </cell>
          <cell r="B42">
            <v>124481</v>
          </cell>
          <cell r="C42" t="str">
            <v>Y</v>
          </cell>
          <cell r="D42">
            <v>2600</v>
          </cell>
          <cell r="E42" t="str">
            <v>a</v>
          </cell>
          <cell r="F42">
            <v>1.9599999999999999E-2</v>
          </cell>
          <cell r="G42" t="str">
            <v>a</v>
          </cell>
          <cell r="H42">
            <v>7.8299999999999995E-4</v>
          </cell>
          <cell r="I42" t="str">
            <v>a</v>
          </cell>
          <cell r="K42">
            <v>63.1</v>
          </cell>
          <cell r="L42" t="str">
            <v>a</v>
          </cell>
          <cell r="M42">
            <v>208</v>
          </cell>
          <cell r="O42">
            <v>2.5</v>
          </cell>
          <cell r="Q42">
            <v>50</v>
          </cell>
          <cell r="T42">
            <v>14</v>
          </cell>
          <cell r="U42">
            <v>2</v>
          </cell>
          <cell r="V42">
            <v>1</v>
          </cell>
          <cell r="W42">
            <v>1</v>
          </cell>
          <cell r="X42">
            <v>20</v>
          </cell>
          <cell r="Y42">
            <v>15.334681</v>
          </cell>
        </row>
        <row r="43">
          <cell r="A43" t="str">
            <v>DICHLOROBENZENE, 1,2-  (o-DCB)</v>
          </cell>
          <cell r="B43">
            <v>95501</v>
          </cell>
          <cell r="C43" t="str">
            <v>Y</v>
          </cell>
          <cell r="D43">
            <v>156</v>
          </cell>
          <cell r="E43" t="str">
            <v>a</v>
          </cell>
          <cell r="F43">
            <v>6.9000000000000006E-2</v>
          </cell>
          <cell r="G43" t="str">
            <v>a</v>
          </cell>
          <cell r="H43">
            <v>1.9E-3</v>
          </cell>
          <cell r="I43" t="str">
            <v>a</v>
          </cell>
          <cell r="K43">
            <v>617</v>
          </cell>
          <cell r="L43" t="str">
            <v>a</v>
          </cell>
          <cell r="M43">
            <v>147</v>
          </cell>
          <cell r="O43">
            <v>1.3</v>
          </cell>
          <cell r="Q43">
            <v>10</v>
          </cell>
          <cell r="T43">
            <v>167</v>
          </cell>
          <cell r="U43">
            <v>15</v>
          </cell>
          <cell r="V43">
            <v>11</v>
          </cell>
          <cell r="W43">
            <v>5</v>
          </cell>
          <cell r="X43">
            <v>294</v>
          </cell>
          <cell r="Y43">
            <v>114.21530000000001</v>
          </cell>
        </row>
        <row r="44">
          <cell r="A44" t="str">
            <v>DICHLOROBENZENE, 1,3-  (m-DCB)</v>
          </cell>
          <cell r="B44">
            <v>541731</v>
          </cell>
          <cell r="C44" t="str">
            <v>Y</v>
          </cell>
          <cell r="D44">
            <v>134</v>
          </cell>
          <cell r="E44" t="str">
            <v>b</v>
          </cell>
          <cell r="F44">
            <v>6.9000000000000006E-2</v>
          </cell>
          <cell r="G44" t="str">
            <v>f</v>
          </cell>
          <cell r="H44">
            <v>3.0999999999999999E-3</v>
          </cell>
          <cell r="I44" t="str">
            <v>b</v>
          </cell>
          <cell r="J44">
            <v>2</v>
          </cell>
          <cell r="K44">
            <v>708</v>
          </cell>
          <cell r="L44" t="str">
            <v>f</v>
          </cell>
          <cell r="M44">
            <v>147</v>
          </cell>
          <cell r="O44">
            <v>1.3</v>
          </cell>
          <cell r="Q44">
            <v>10</v>
          </cell>
          <cell r="T44">
            <v>303</v>
          </cell>
          <cell r="U44">
            <v>27</v>
          </cell>
          <cell r="V44">
            <v>17</v>
          </cell>
          <cell r="W44">
            <v>9</v>
          </cell>
          <cell r="X44">
            <v>304</v>
          </cell>
          <cell r="Y44">
            <v>136.7697</v>
          </cell>
        </row>
        <row r="45">
          <cell r="A45" t="str">
            <v>DICHLOROBENZENE, 1,4-  (p-DCB)</v>
          </cell>
          <cell r="B45">
            <v>106467</v>
          </cell>
          <cell r="C45" t="str">
            <v>Y</v>
          </cell>
          <cell r="D45">
            <v>73.8</v>
          </cell>
          <cell r="E45" t="str">
            <v>a</v>
          </cell>
          <cell r="F45">
            <v>6.9000000000000006E-2</v>
          </cell>
          <cell r="G45" t="str">
            <v>d</v>
          </cell>
          <cell r="H45">
            <v>2.4299999999999999E-3</v>
          </cell>
          <cell r="I45" t="str">
            <v>a</v>
          </cell>
          <cell r="K45">
            <v>617</v>
          </cell>
          <cell r="L45" t="str">
            <v>a</v>
          </cell>
          <cell r="M45">
            <v>147</v>
          </cell>
          <cell r="O45">
            <v>1.2</v>
          </cell>
          <cell r="Q45">
            <v>30</v>
          </cell>
          <cell r="T45">
            <v>213</v>
          </cell>
          <cell r="U45">
            <v>19</v>
          </cell>
          <cell r="V45">
            <v>13</v>
          </cell>
          <cell r="W45">
            <v>6</v>
          </cell>
          <cell r="X45">
            <v>311</v>
          </cell>
          <cell r="Y45">
            <v>117.50501000000001</v>
          </cell>
        </row>
        <row r="46">
          <cell r="A46" t="str">
            <v>DICHLOROBENZIDINE, 3,3'-</v>
          </cell>
          <cell r="B46">
            <v>91941</v>
          </cell>
          <cell r="C46" t="str">
            <v>N,g</v>
          </cell>
        </row>
        <row r="47">
          <cell r="A47" t="str">
            <v>DICHLORODIPHENYL DICHLOROETHANE, P,P'- (DDD)</v>
          </cell>
          <cell r="B47">
            <v>72548</v>
          </cell>
          <cell r="C47" t="str">
            <v>N,h</v>
          </cell>
        </row>
        <row r="48">
          <cell r="A48" t="str">
            <v>DICHLORODIPHENYLDICHLOROETHYLENE,P,P'- (DDE)</v>
          </cell>
          <cell r="B48">
            <v>72559</v>
          </cell>
          <cell r="C48" t="str">
            <v>N,g</v>
          </cell>
        </row>
        <row r="49">
          <cell r="A49" t="str">
            <v>DICHLORODIPHENYLTRICHLOROETHANE, P,P'- (DDT)</v>
          </cell>
          <cell r="B49">
            <v>50293</v>
          </cell>
          <cell r="C49" t="str">
            <v>N,h</v>
          </cell>
        </row>
        <row r="50">
          <cell r="A50" t="str">
            <v>DICHLOROETHANE, 1,1-</v>
          </cell>
          <cell r="B50">
            <v>75343</v>
          </cell>
          <cell r="C50" t="str">
            <v>Y</v>
          </cell>
          <cell r="D50">
            <v>5057</v>
          </cell>
          <cell r="E50" t="str">
            <v>a</v>
          </cell>
          <cell r="F50">
            <v>7.4200000000000002E-2</v>
          </cell>
          <cell r="G50" t="str">
            <v>a</v>
          </cell>
          <cell r="H50">
            <v>5.62E-3</v>
          </cell>
          <cell r="I50" t="str">
            <v>a</v>
          </cell>
          <cell r="K50">
            <v>31.6</v>
          </cell>
          <cell r="L50" t="str">
            <v>a</v>
          </cell>
          <cell r="M50">
            <v>98.9</v>
          </cell>
          <cell r="O50">
            <v>1.2</v>
          </cell>
          <cell r="Q50">
            <v>50</v>
          </cell>
          <cell r="T50">
            <v>52</v>
          </cell>
          <cell r="U50">
            <v>5</v>
          </cell>
          <cell r="V50">
            <v>4</v>
          </cell>
          <cell r="W50">
            <v>2</v>
          </cell>
          <cell r="X50">
            <v>270</v>
          </cell>
          <cell r="Y50">
            <v>40.12894</v>
          </cell>
        </row>
        <row r="51">
          <cell r="A51" t="str">
            <v>DICHLOROETHANE, 1,2-</v>
          </cell>
          <cell r="B51">
            <v>107062</v>
          </cell>
          <cell r="C51" t="str">
            <v>Y</v>
          </cell>
          <cell r="D51">
            <v>8524</v>
          </cell>
          <cell r="E51" t="str">
            <v>a</v>
          </cell>
          <cell r="F51">
            <v>0.104</v>
          </cell>
          <cell r="G51" t="str">
            <v>a</v>
          </cell>
          <cell r="H51">
            <v>9.7900000000000005E-4</v>
          </cell>
          <cell r="I51" t="str">
            <v>a</v>
          </cell>
          <cell r="K51">
            <v>17.399999999999999</v>
          </cell>
          <cell r="L51" t="str">
            <v>a</v>
          </cell>
          <cell r="M51">
            <v>98.9</v>
          </cell>
          <cell r="O51">
            <v>1.2</v>
          </cell>
          <cell r="Q51">
            <v>50</v>
          </cell>
          <cell r="T51">
            <v>13</v>
          </cell>
          <cell r="U51">
            <v>2</v>
          </cell>
          <cell r="V51">
            <v>1</v>
          </cell>
          <cell r="W51">
            <v>1</v>
          </cell>
          <cell r="X51">
            <v>282</v>
          </cell>
          <cell r="Y51">
            <v>8.965053000000001</v>
          </cell>
        </row>
        <row r="52">
          <cell r="A52" t="str">
            <v>DICHLOROETHYLENE, 1,1-</v>
          </cell>
          <cell r="B52">
            <v>75354</v>
          </cell>
          <cell r="C52" t="str">
            <v>Y</v>
          </cell>
          <cell r="D52">
            <v>2250</v>
          </cell>
          <cell r="E52" t="str">
            <v>a</v>
          </cell>
          <cell r="F52">
            <v>0.09</v>
          </cell>
          <cell r="G52" t="str">
            <v>a</v>
          </cell>
          <cell r="H52">
            <v>2.6100000000000002E-2</v>
          </cell>
          <cell r="I52" t="str">
            <v>a</v>
          </cell>
          <cell r="K52">
            <v>58.9</v>
          </cell>
          <cell r="L52" t="str">
            <v>a</v>
          </cell>
          <cell r="M52">
            <v>97</v>
          </cell>
          <cell r="O52">
            <v>1.2</v>
          </cell>
          <cell r="Q52">
            <v>50</v>
          </cell>
          <cell r="T52">
            <v>20812</v>
          </cell>
          <cell r="U52">
            <v>480</v>
          </cell>
          <cell r="V52">
            <v>243</v>
          </cell>
          <cell r="W52">
            <v>99</v>
          </cell>
          <cell r="X52">
            <v>103</v>
          </cell>
          <cell r="Y52">
            <v>171.7801</v>
          </cell>
        </row>
        <row r="53">
          <cell r="A53" t="str">
            <v>DICHLOROETHYLENE, CIS-1,2-</v>
          </cell>
          <cell r="B53">
            <v>156592</v>
          </cell>
          <cell r="C53" t="str">
            <v>Y</v>
          </cell>
          <cell r="D53">
            <v>3500</v>
          </cell>
          <cell r="E53" t="str">
            <v>a</v>
          </cell>
          <cell r="F53">
            <v>7.3599999999999999E-2</v>
          </cell>
          <cell r="G53" t="str">
            <v>a</v>
          </cell>
          <cell r="H53">
            <v>4.0800000000000003E-3</v>
          </cell>
          <cell r="I53" t="str">
            <v>a</v>
          </cell>
          <cell r="K53">
            <v>35.5</v>
          </cell>
          <cell r="L53" t="str">
            <v>a</v>
          </cell>
          <cell r="M53">
            <v>97</v>
          </cell>
          <cell r="O53">
            <v>1.3</v>
          </cell>
          <cell r="Q53">
            <v>50</v>
          </cell>
          <cell r="T53">
            <v>35</v>
          </cell>
          <cell r="U53">
            <v>4</v>
          </cell>
          <cell r="V53">
            <v>3</v>
          </cell>
          <cell r="W53">
            <v>2</v>
          </cell>
          <cell r="X53">
            <v>33</v>
          </cell>
          <cell r="Y53">
            <v>31.217560000000002</v>
          </cell>
        </row>
        <row r="54">
          <cell r="A54" t="str">
            <v>DICHLOROETHYLENE, TRANS-1,2-</v>
          </cell>
          <cell r="B54">
            <v>156605</v>
          </cell>
          <cell r="C54" t="str">
            <v>Y</v>
          </cell>
          <cell r="D54">
            <v>6300</v>
          </cell>
          <cell r="E54" t="str">
            <v>a</v>
          </cell>
          <cell r="F54">
            <v>7.0699999999999999E-2</v>
          </cell>
          <cell r="G54" t="str">
            <v>a</v>
          </cell>
          <cell r="H54">
            <v>9.3799999999999994E-3</v>
          </cell>
          <cell r="I54" t="str">
            <v>a</v>
          </cell>
          <cell r="K54">
            <v>52.5</v>
          </cell>
          <cell r="L54" t="str">
            <v>a</v>
          </cell>
          <cell r="M54">
            <v>97</v>
          </cell>
          <cell r="O54">
            <v>1.3</v>
          </cell>
          <cell r="Q54">
            <v>50</v>
          </cell>
          <cell r="T54">
            <v>155</v>
          </cell>
          <cell r="U54">
            <v>14</v>
          </cell>
          <cell r="V54">
            <v>9</v>
          </cell>
          <cell r="W54">
            <v>5</v>
          </cell>
          <cell r="X54">
            <v>41</v>
          </cell>
          <cell r="Y54">
            <v>66.936660000000003</v>
          </cell>
        </row>
        <row r="55">
          <cell r="A55" t="str">
            <v>DICHLOROMETHANE</v>
          </cell>
          <cell r="B55">
            <v>75092</v>
          </cell>
          <cell r="C55" t="str">
            <v>Y</v>
          </cell>
          <cell r="D55">
            <v>13000</v>
          </cell>
          <cell r="E55" t="str">
            <v>a</v>
          </cell>
          <cell r="F55">
            <v>0.10100000000000001</v>
          </cell>
          <cell r="G55" t="str">
            <v>a</v>
          </cell>
          <cell r="H55">
            <v>2.1900000000000001E-3</v>
          </cell>
          <cell r="I55" t="str">
            <v>a</v>
          </cell>
          <cell r="K55">
            <v>11.7</v>
          </cell>
          <cell r="L55" t="str">
            <v>a</v>
          </cell>
          <cell r="M55">
            <v>84.9</v>
          </cell>
          <cell r="O55">
            <v>1.3</v>
          </cell>
          <cell r="Q55">
            <v>50</v>
          </cell>
          <cell r="T55">
            <v>18</v>
          </cell>
          <cell r="U55">
            <v>2</v>
          </cell>
          <cell r="V55">
            <v>2</v>
          </cell>
          <cell r="W55">
            <v>1</v>
          </cell>
          <cell r="X55">
            <v>14</v>
          </cell>
          <cell r="Y55">
            <v>15.53553</v>
          </cell>
        </row>
        <row r="56">
          <cell r="A56" t="str">
            <v>DICHLOROPHENOL, 2,4-</v>
          </cell>
          <cell r="B56">
            <v>120832</v>
          </cell>
          <cell r="C56" t="str">
            <v>Y</v>
          </cell>
          <cell r="D56">
            <v>4500</v>
          </cell>
          <cell r="E56" t="str">
            <v>a</v>
          </cell>
          <cell r="F56">
            <v>3.4599999999999999E-2</v>
          </cell>
          <cell r="G56" t="str">
            <v>a</v>
          </cell>
          <cell r="H56">
            <v>3.1599999999999998E-6</v>
          </cell>
          <cell r="I56" t="str">
            <v>a</v>
          </cell>
          <cell r="K56">
            <v>147.5</v>
          </cell>
          <cell r="L56" t="str">
            <v>f</v>
          </cell>
          <cell r="M56">
            <v>163</v>
          </cell>
          <cell r="O56">
            <v>1.38</v>
          </cell>
          <cell r="P56" t="str">
            <v>I</v>
          </cell>
          <cell r="Q56">
            <v>4</v>
          </cell>
          <cell r="T56">
            <v>20</v>
          </cell>
          <cell r="U56">
            <v>2</v>
          </cell>
          <cell r="V56">
            <v>2</v>
          </cell>
          <cell r="W56">
            <v>1</v>
          </cell>
          <cell r="X56">
            <v>1000</v>
          </cell>
          <cell r="Y56">
            <v>24.504614120000003</v>
          </cell>
        </row>
        <row r="57">
          <cell r="A57" t="str">
            <v>DICHLOROPROPANE, 1,2-</v>
          </cell>
          <cell r="B57">
            <v>78875</v>
          </cell>
          <cell r="C57" t="str">
            <v>Y</v>
          </cell>
          <cell r="D57">
            <v>2800</v>
          </cell>
          <cell r="E57" t="str">
            <v>a</v>
          </cell>
          <cell r="F57">
            <v>7.8200000000000006E-2</v>
          </cell>
          <cell r="G57" t="str">
            <v>a</v>
          </cell>
          <cell r="H57">
            <v>2.8E-3</v>
          </cell>
          <cell r="I57" t="str">
            <v>a</v>
          </cell>
          <cell r="K57">
            <v>43.7</v>
          </cell>
          <cell r="L57" t="str">
            <v>a</v>
          </cell>
          <cell r="M57">
            <v>113</v>
          </cell>
          <cell r="O57">
            <v>1.2</v>
          </cell>
          <cell r="Q57">
            <v>30</v>
          </cell>
          <cell r="T57">
            <v>27</v>
          </cell>
          <cell r="U57">
            <v>3</v>
          </cell>
          <cell r="V57">
            <v>2</v>
          </cell>
          <cell r="W57">
            <v>1</v>
          </cell>
          <cell r="X57">
            <v>21</v>
          </cell>
          <cell r="Y57">
            <v>24.633800000000001</v>
          </cell>
        </row>
        <row r="58">
          <cell r="A58" t="str">
            <v>DICHLOROPROPENE, 1,3-</v>
          </cell>
          <cell r="B58">
            <v>542756</v>
          </cell>
          <cell r="C58" t="str">
            <v>Y</v>
          </cell>
          <cell r="D58">
            <v>2800</v>
          </cell>
          <cell r="E58" t="str">
            <v>a</v>
          </cell>
          <cell r="F58">
            <v>6.2600000000000003E-2</v>
          </cell>
          <cell r="G58" t="str">
            <v>a</v>
          </cell>
          <cell r="H58">
            <v>1.77E-2</v>
          </cell>
          <cell r="I58" t="str">
            <v>a</v>
          </cell>
          <cell r="K58">
            <v>45.7</v>
          </cell>
          <cell r="L58" t="str">
            <v>a</v>
          </cell>
          <cell r="M58">
            <v>111</v>
          </cell>
          <cell r="O58">
            <v>1.2</v>
          </cell>
          <cell r="Q58">
            <v>2</v>
          </cell>
          <cell r="T58">
            <v>602</v>
          </cell>
          <cell r="U58">
            <v>37</v>
          </cell>
          <cell r="V58">
            <v>28</v>
          </cell>
          <cell r="W58">
            <v>11</v>
          </cell>
          <cell r="X58">
            <v>26</v>
          </cell>
          <cell r="Y58">
            <v>117.45010000000001</v>
          </cell>
        </row>
        <row r="59">
          <cell r="A59" t="str">
            <v>DIELDRIN</v>
          </cell>
          <cell r="B59">
            <v>60571</v>
          </cell>
          <cell r="C59" t="str">
            <v>N,h</v>
          </cell>
        </row>
        <row r="60">
          <cell r="A60" t="str">
            <v>DIETHYL PHTHALATE</v>
          </cell>
          <cell r="B60">
            <v>84662</v>
          </cell>
          <cell r="C60" t="str">
            <v>Y</v>
          </cell>
          <cell r="D60">
            <v>1080</v>
          </cell>
          <cell r="E60" t="str">
            <v>a</v>
          </cell>
          <cell r="F60">
            <v>2.5600000000000001E-2</v>
          </cell>
          <cell r="G60" t="str">
            <v>a</v>
          </cell>
          <cell r="H60">
            <v>4.4999999999999998E-7</v>
          </cell>
          <cell r="I60" t="str">
            <v>a</v>
          </cell>
          <cell r="K60">
            <v>288</v>
          </cell>
          <cell r="L60" t="str">
            <v>a</v>
          </cell>
          <cell r="M60">
            <v>222</v>
          </cell>
          <cell r="O60">
            <v>1.2</v>
          </cell>
          <cell r="Q60">
            <v>6</v>
          </cell>
          <cell r="T60">
            <v>34</v>
          </cell>
          <cell r="U60">
            <v>4</v>
          </cell>
          <cell r="V60">
            <v>3</v>
          </cell>
          <cell r="W60">
            <v>1</v>
          </cell>
          <cell r="X60">
            <v>24</v>
          </cell>
          <cell r="Y60">
            <v>47.810793150000002</v>
          </cell>
        </row>
        <row r="61">
          <cell r="A61" t="str">
            <v>DIMETHYL PHTHALATE</v>
          </cell>
          <cell r="B61">
            <v>131113</v>
          </cell>
          <cell r="C61" t="str">
            <v>Y</v>
          </cell>
          <cell r="D61">
            <v>4000</v>
          </cell>
          <cell r="E61" t="str">
            <v>b</v>
          </cell>
          <cell r="F61">
            <v>5.7000000000000002E-2</v>
          </cell>
          <cell r="G61" t="str">
            <v>f</v>
          </cell>
          <cell r="H61">
            <v>1.05E-7</v>
          </cell>
          <cell r="I61" t="str">
            <v>b</v>
          </cell>
          <cell r="J61">
            <v>1</v>
          </cell>
          <cell r="K61">
            <v>37.4</v>
          </cell>
          <cell r="L61" t="str">
            <v>f</v>
          </cell>
          <cell r="M61">
            <v>194</v>
          </cell>
          <cell r="O61">
            <v>1.2</v>
          </cell>
          <cell r="Q61">
            <v>50</v>
          </cell>
          <cell r="T61">
            <v>11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6.2090517350000001</v>
          </cell>
        </row>
        <row r="62">
          <cell r="A62" t="str">
            <v>DIMETHYLPHENOL, 2,4-</v>
          </cell>
          <cell r="B62">
            <v>105679</v>
          </cell>
          <cell r="C62" t="str">
            <v>Y</v>
          </cell>
          <cell r="D62">
            <v>7870</v>
          </cell>
          <cell r="E62" t="str">
            <v>a</v>
          </cell>
          <cell r="F62">
            <v>5.8400000000000001E-2</v>
          </cell>
          <cell r="G62" t="str">
            <v>a</v>
          </cell>
          <cell r="H62">
            <v>1.9999999999999999E-6</v>
          </cell>
          <cell r="I62" t="str">
            <v>a</v>
          </cell>
          <cell r="K62">
            <v>209</v>
          </cell>
          <cell r="L62" t="str">
            <v>a</v>
          </cell>
          <cell r="M62">
            <v>122</v>
          </cell>
          <cell r="O62">
            <v>0.96</v>
          </cell>
          <cell r="Q62">
            <v>20</v>
          </cell>
          <cell r="T62">
            <v>25</v>
          </cell>
          <cell r="U62">
            <v>3</v>
          </cell>
          <cell r="V62">
            <v>3</v>
          </cell>
          <cell r="W62">
            <v>1</v>
          </cell>
          <cell r="X62">
            <v>7</v>
          </cell>
          <cell r="Y62">
            <v>34.706414000000002</v>
          </cell>
        </row>
        <row r="63">
          <cell r="A63" t="str">
            <v>DINITROPHENOL, 2,4-</v>
          </cell>
          <cell r="B63">
            <v>51285</v>
          </cell>
          <cell r="C63" t="str">
            <v>Y</v>
          </cell>
          <cell r="D63">
            <v>2790</v>
          </cell>
          <cell r="E63" t="str">
            <v>a</v>
          </cell>
          <cell r="F63">
            <v>2.7300000000000001E-2</v>
          </cell>
          <cell r="G63" t="str">
            <v>a</v>
          </cell>
          <cell r="H63">
            <v>4.4299999999999998E-7</v>
          </cell>
          <cell r="I63" t="str">
            <v>a</v>
          </cell>
          <cell r="K63">
            <v>0.01</v>
          </cell>
          <cell r="L63" t="str">
            <v>f</v>
          </cell>
          <cell r="M63">
            <v>184</v>
          </cell>
          <cell r="O63">
            <v>1.7</v>
          </cell>
          <cell r="Q63">
            <v>2</v>
          </cell>
          <cell r="T63">
            <v>6</v>
          </cell>
          <cell r="U63">
            <v>1</v>
          </cell>
          <cell r="V63">
            <v>1</v>
          </cell>
          <cell r="W63">
            <v>1</v>
          </cell>
          <cell r="X63">
            <v>3</v>
          </cell>
          <cell r="Y63">
            <v>4.4097010000000002E-3</v>
          </cell>
        </row>
        <row r="64">
          <cell r="A64" t="str">
            <v>DINITROTOLUENE, 2,4-</v>
          </cell>
          <cell r="B64">
            <v>121142</v>
          </cell>
          <cell r="C64" t="str">
            <v>Y</v>
          </cell>
          <cell r="D64">
            <v>270</v>
          </cell>
          <cell r="E64" t="str">
            <v>a</v>
          </cell>
          <cell r="F64">
            <v>0.20300000000000001</v>
          </cell>
          <cell r="G64" t="str">
            <v>a</v>
          </cell>
          <cell r="H64">
            <v>9.2599999999999995E-8</v>
          </cell>
          <cell r="I64" t="str">
            <v>a</v>
          </cell>
          <cell r="K64">
            <v>95.5</v>
          </cell>
          <cell r="L64" t="str">
            <v>a</v>
          </cell>
          <cell r="M64">
            <v>182</v>
          </cell>
          <cell r="O64">
            <v>1.3</v>
          </cell>
          <cell r="Q64">
            <v>2</v>
          </cell>
          <cell r="T64">
            <v>16</v>
          </cell>
          <cell r="U64">
            <v>2</v>
          </cell>
          <cell r="V64">
            <v>2</v>
          </cell>
          <cell r="W64">
            <v>1</v>
          </cell>
          <cell r="X64">
            <v>7</v>
          </cell>
          <cell r="Y64">
            <v>15.853574768200001</v>
          </cell>
        </row>
        <row r="65">
          <cell r="A65" t="str">
            <v>DIOXANE, 1,4-</v>
          </cell>
          <cell r="B65">
            <v>123911</v>
          </cell>
          <cell r="C65" t="str">
            <v>Y</v>
          </cell>
          <cell r="D65">
            <v>1000000</v>
          </cell>
          <cell r="F65">
            <v>4.8000000000000001E-2</v>
          </cell>
          <cell r="G65" t="str">
            <v>f</v>
          </cell>
          <cell r="H65">
            <v>4.7999999999999998E-6</v>
          </cell>
          <cell r="K65">
            <v>17</v>
          </cell>
          <cell r="M65">
            <v>88.1</v>
          </cell>
          <cell r="O65">
            <v>1.0349999999999999</v>
          </cell>
          <cell r="T65">
            <v>9</v>
          </cell>
          <cell r="U65">
            <v>1</v>
          </cell>
          <cell r="V65">
            <v>1</v>
          </cell>
          <cell r="W65">
            <v>1</v>
          </cell>
          <cell r="Y65">
            <v>2.8517936000000002</v>
          </cell>
        </row>
        <row r="66">
          <cell r="A66" t="str">
            <v>ENDOSULFAN</v>
          </cell>
          <cell r="B66">
            <v>115297</v>
          </cell>
          <cell r="C66" t="str">
            <v>Y</v>
          </cell>
          <cell r="D66">
            <v>0.51</v>
          </cell>
          <cell r="E66" t="str">
            <v>a</v>
          </cell>
          <cell r="F66">
            <v>1.15E-2</v>
          </cell>
          <cell r="G66" t="str">
            <v>a</v>
          </cell>
          <cell r="H66">
            <v>1.1199999999999999E-5</v>
          </cell>
          <cell r="I66" t="str">
            <v>a</v>
          </cell>
          <cell r="K66">
            <v>2140</v>
          </cell>
          <cell r="L66" t="str">
            <v>a</v>
          </cell>
          <cell r="M66">
            <v>407</v>
          </cell>
          <cell r="O66">
            <v>1.7</v>
          </cell>
          <cell r="Q66">
            <v>0.04</v>
          </cell>
          <cell r="T66">
            <v>549</v>
          </cell>
          <cell r="U66">
            <v>46</v>
          </cell>
          <cell r="V66">
            <v>30</v>
          </cell>
          <cell r="W66">
            <v>13</v>
          </cell>
          <cell r="X66">
            <v>525</v>
          </cell>
          <cell r="Y66">
            <v>355.3095184</v>
          </cell>
        </row>
        <row r="67">
          <cell r="A67" t="str">
            <v>ENDRIN</v>
          </cell>
          <cell r="B67">
            <v>72208</v>
          </cell>
          <cell r="C67" t="str">
            <v>N,h</v>
          </cell>
        </row>
        <row r="68">
          <cell r="A68" t="str">
            <v>ETHYLBENZENE</v>
          </cell>
          <cell r="B68">
            <v>100414</v>
          </cell>
          <cell r="C68" t="str">
            <v>Y</v>
          </cell>
          <cell r="D68">
            <v>169</v>
          </cell>
          <cell r="E68" t="str">
            <v>a</v>
          </cell>
          <cell r="F68">
            <v>7.4999999999999997E-2</v>
          </cell>
          <cell r="G68" t="str">
            <v>a</v>
          </cell>
          <cell r="H68">
            <v>7.8799999999999999E-3</v>
          </cell>
          <cell r="I68" t="str">
            <v>a</v>
          </cell>
          <cell r="K68">
            <v>363</v>
          </cell>
          <cell r="L68" t="str">
            <v>a</v>
          </cell>
          <cell r="M68">
            <v>106.2</v>
          </cell>
          <cell r="O68">
            <v>0.87</v>
          </cell>
          <cell r="Q68">
            <v>4</v>
          </cell>
          <cell r="T68">
            <v>957</v>
          </cell>
          <cell r="U68">
            <v>64</v>
          </cell>
          <cell r="V68">
            <v>36</v>
          </cell>
          <cell r="W68">
            <v>20</v>
          </cell>
          <cell r="X68">
            <v>117</v>
          </cell>
          <cell r="Y68">
            <v>109.16916000000001</v>
          </cell>
        </row>
        <row r="69">
          <cell r="A69" t="str">
            <v>ETHYLENE DIBROMIDE</v>
          </cell>
          <cell r="B69">
            <v>106934</v>
          </cell>
          <cell r="C69" t="str">
            <v>Y</v>
          </cell>
          <cell r="D69">
            <v>4300000</v>
          </cell>
          <cell r="E69" t="str">
            <v>e</v>
          </cell>
          <cell r="F69">
            <v>8.5000000000000006E-2</v>
          </cell>
          <cell r="G69" t="str">
            <v>f</v>
          </cell>
          <cell r="H69">
            <v>6.7299999999999999E-4</v>
          </cell>
          <cell r="I69" t="str">
            <v>e</v>
          </cell>
          <cell r="J69">
            <v>2</v>
          </cell>
          <cell r="K69">
            <v>45.9</v>
          </cell>
          <cell r="L69" t="str">
            <v>f</v>
          </cell>
          <cell r="M69">
            <v>188</v>
          </cell>
          <cell r="O69">
            <v>2.17</v>
          </cell>
          <cell r="P69" t="str">
            <v>j</v>
          </cell>
          <cell r="Q69">
            <v>50</v>
          </cell>
          <cell r="T69">
            <v>14</v>
          </cell>
          <cell r="U69">
            <v>2</v>
          </cell>
          <cell r="V69">
            <v>1</v>
          </cell>
          <cell r="W69">
            <v>1</v>
          </cell>
          <cell r="X69">
            <v>12</v>
          </cell>
          <cell r="Y69">
            <v>11.796710999999998</v>
          </cell>
        </row>
        <row r="70">
          <cell r="A70" t="str">
            <v>FLUORANTHENE</v>
          </cell>
          <cell r="B70">
            <v>206440</v>
          </cell>
          <cell r="C70" t="str">
            <v>N,h</v>
          </cell>
        </row>
        <row r="71">
          <cell r="A71" t="str">
            <v>FLUORENE</v>
          </cell>
          <cell r="B71">
            <v>86737</v>
          </cell>
          <cell r="C71" t="str">
            <v>N,h</v>
          </cell>
        </row>
        <row r="72">
          <cell r="A72" t="str">
            <v>HEPTACHLOR</v>
          </cell>
          <cell r="B72">
            <v>76448</v>
          </cell>
          <cell r="C72" t="str">
            <v>N,g</v>
          </cell>
        </row>
        <row r="73">
          <cell r="A73" t="str">
            <v>HEPTACHLOR EPOXIDE</v>
          </cell>
          <cell r="B73">
            <v>1024573</v>
          </cell>
          <cell r="C73" t="str">
            <v>N,g</v>
          </cell>
        </row>
        <row r="74">
          <cell r="A74" t="str">
            <v>HEXACHLOROBENZENE</v>
          </cell>
          <cell r="B74">
            <v>118741</v>
          </cell>
          <cell r="C74" t="str">
            <v>N,g</v>
          </cell>
        </row>
        <row r="75">
          <cell r="A75" t="str">
            <v>HEXACHLOROBUTADIENE</v>
          </cell>
          <cell r="B75">
            <v>87683</v>
          </cell>
          <cell r="C75" t="str">
            <v>N,h</v>
          </cell>
        </row>
        <row r="76">
          <cell r="A76" t="str">
            <v>HEXACHLOROCYCLOHEXANE, GAMMA (gamma-HCH)</v>
          </cell>
          <cell r="B76">
            <v>58899</v>
          </cell>
          <cell r="C76" t="str">
            <v>Y</v>
          </cell>
          <cell r="D76">
            <v>6.8</v>
          </cell>
          <cell r="E76" t="str">
            <v>a</v>
          </cell>
          <cell r="F76">
            <v>1.4200000000000001E-2</v>
          </cell>
          <cell r="G76" t="str">
            <v>a</v>
          </cell>
          <cell r="H76">
            <v>1.4E-5</v>
          </cell>
          <cell r="I76" t="str">
            <v>a</v>
          </cell>
          <cell r="K76">
            <v>1070</v>
          </cell>
          <cell r="L76" t="str">
            <v>a</v>
          </cell>
          <cell r="M76">
            <v>291</v>
          </cell>
          <cell r="O76">
            <v>1.87</v>
          </cell>
          <cell r="P76" t="str">
            <v>k</v>
          </cell>
          <cell r="Q76">
            <v>0.8</v>
          </cell>
          <cell r="T76">
            <v>116</v>
          </cell>
          <cell r="U76">
            <v>14</v>
          </cell>
          <cell r="V76">
            <v>10</v>
          </cell>
          <cell r="W76">
            <v>5</v>
          </cell>
          <cell r="X76">
            <v>617</v>
          </cell>
          <cell r="Y76">
            <v>177.706898</v>
          </cell>
        </row>
        <row r="77">
          <cell r="A77" t="str">
            <v>HEXACHLOROETHANE</v>
          </cell>
          <cell r="B77">
            <v>67721</v>
          </cell>
          <cell r="C77" t="str">
            <v>Y</v>
          </cell>
          <cell r="D77">
            <v>50</v>
          </cell>
          <cell r="E77" t="str">
            <v>a</v>
          </cell>
          <cell r="F77">
            <v>2.5000000000000001E-3</v>
          </cell>
          <cell r="G77" t="str">
            <v>a</v>
          </cell>
          <cell r="H77">
            <v>3.8899999999999998E-3</v>
          </cell>
          <cell r="I77" t="str">
            <v>a</v>
          </cell>
          <cell r="K77">
            <v>1780</v>
          </cell>
          <cell r="L77" t="str">
            <v>a</v>
          </cell>
          <cell r="M77">
            <v>237</v>
          </cell>
          <cell r="O77">
            <v>2.1</v>
          </cell>
          <cell r="Q77">
            <v>5</v>
          </cell>
          <cell r="T77">
            <v>242</v>
          </cell>
          <cell r="U77">
            <v>25</v>
          </cell>
          <cell r="V77">
            <v>17</v>
          </cell>
          <cell r="W77">
            <v>8</v>
          </cell>
          <cell r="X77">
            <v>3335</v>
          </cell>
          <cell r="Y77">
            <v>319.62522999999999</v>
          </cell>
        </row>
        <row r="78">
          <cell r="A78" t="str">
            <v>HMX</v>
          </cell>
          <cell r="B78">
            <v>2691410</v>
          </cell>
          <cell r="C78" t="str">
            <v>Y</v>
          </cell>
          <cell r="D78">
            <v>6.63</v>
          </cell>
          <cell r="F78">
            <v>6.4000000000000001E-2</v>
          </cell>
          <cell r="G78" t="str">
            <v>f</v>
          </cell>
          <cell r="H78">
            <v>2.6E-15</v>
          </cell>
          <cell r="K78">
            <v>3.47</v>
          </cell>
          <cell r="M78">
            <v>296.2</v>
          </cell>
          <cell r="T78">
            <v>20</v>
          </cell>
          <cell r="U78">
            <v>2</v>
          </cell>
          <cell r="V78">
            <v>1</v>
          </cell>
          <cell r="W78">
            <v>1</v>
          </cell>
          <cell r="Y78">
            <v>0.57602000001613829</v>
          </cell>
        </row>
        <row r="79">
          <cell r="A79" t="str">
            <v>INDENO(1,2,3-cd)PYRENE</v>
          </cell>
          <cell r="B79">
            <v>193395</v>
          </cell>
          <cell r="C79" t="str">
            <v>N,g</v>
          </cell>
        </row>
        <row r="80">
          <cell r="A80" t="str">
            <v>LEAD</v>
          </cell>
          <cell r="B80">
            <v>7439921</v>
          </cell>
        </row>
        <row r="81">
          <cell r="A81" t="str">
            <v>MERCURY</v>
          </cell>
          <cell r="B81">
            <v>7439976</v>
          </cell>
        </row>
        <row r="82">
          <cell r="A82" t="str">
            <v>METHOXYCHLOR</v>
          </cell>
          <cell r="B82">
            <v>72435</v>
          </cell>
          <cell r="C82" t="str">
            <v>N,h</v>
          </cell>
        </row>
        <row r="83">
          <cell r="A83" t="str">
            <v>METHYL ETHYL KETONE</v>
          </cell>
          <cell r="B83">
            <v>78933</v>
          </cell>
          <cell r="C83" t="str">
            <v>Y</v>
          </cell>
          <cell r="D83">
            <v>223000</v>
          </cell>
          <cell r="E83" t="str">
            <v>b</v>
          </cell>
          <cell r="F83">
            <v>9.1800000000000007E-2</v>
          </cell>
          <cell r="G83" t="str">
            <v>f</v>
          </cell>
          <cell r="H83">
            <v>5.5899999999999997E-5</v>
          </cell>
          <cell r="I83" t="str">
            <v>b</v>
          </cell>
          <cell r="J83">
            <v>1</v>
          </cell>
          <cell r="K83">
            <v>1.9</v>
          </cell>
          <cell r="L83" t="str">
            <v>f</v>
          </cell>
          <cell r="M83">
            <v>72.099999999999994</v>
          </cell>
          <cell r="O83">
            <v>0.81</v>
          </cell>
          <cell r="Q83">
            <v>50</v>
          </cell>
          <cell r="T83">
            <v>7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0.6623713</v>
          </cell>
        </row>
        <row r="84">
          <cell r="A84" t="str">
            <v>METHYL ISOBUTYL KETONE</v>
          </cell>
          <cell r="B84">
            <v>108101</v>
          </cell>
          <cell r="C84" t="str">
            <v>Y</v>
          </cell>
          <cell r="D84">
            <v>19000</v>
          </cell>
          <cell r="E84" t="str">
            <v>b</v>
          </cell>
          <cell r="F84">
            <v>7.2900000000000006E-2</v>
          </cell>
          <cell r="G84" t="str">
            <v>f</v>
          </cell>
          <cell r="H84">
            <v>1.3799999999999999E-4</v>
          </cell>
          <cell r="I84" t="str">
            <v>b</v>
          </cell>
          <cell r="J84">
            <v>1</v>
          </cell>
          <cell r="K84">
            <v>15.1</v>
          </cell>
          <cell r="L84" t="str">
            <v>f</v>
          </cell>
          <cell r="M84">
            <v>100</v>
          </cell>
          <cell r="O84">
            <v>0.8</v>
          </cell>
          <cell r="Q84">
            <v>50</v>
          </cell>
          <cell r="T84">
            <v>8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3.3631660000000001</v>
          </cell>
        </row>
        <row r="85">
          <cell r="A85" t="str">
            <v>METHYL MERCURY</v>
          </cell>
          <cell r="B85">
            <v>22967926</v>
          </cell>
          <cell r="C85" t="str">
            <v>Y</v>
          </cell>
        </row>
        <row r="86">
          <cell r="A86" t="str">
            <v>METHYL TERT BUTYL ETHER</v>
          </cell>
          <cell r="B86">
            <v>1634044</v>
          </cell>
          <cell r="C86" t="str">
            <v>Y</v>
          </cell>
          <cell r="D86">
            <v>48000</v>
          </cell>
          <cell r="E86" t="str">
            <v>e</v>
          </cell>
          <cell r="F86">
            <v>8.0500000000000002E-2</v>
          </cell>
          <cell r="G86" t="str">
            <v>f</v>
          </cell>
          <cell r="H86">
            <v>5.9100000000000005E-4</v>
          </cell>
          <cell r="I86" t="str">
            <v>e</v>
          </cell>
          <cell r="K86">
            <v>27</v>
          </cell>
          <cell r="L86" t="str">
            <v>e</v>
          </cell>
          <cell r="M86">
            <v>88.15</v>
          </cell>
          <cell r="O86">
            <v>0.74399999999999999</v>
          </cell>
          <cell r="Q86">
            <v>50</v>
          </cell>
          <cell r="T86">
            <v>12</v>
          </cell>
          <cell r="U86">
            <v>2</v>
          </cell>
          <cell r="V86">
            <v>1</v>
          </cell>
          <cell r="W86">
            <v>1</v>
          </cell>
          <cell r="X86">
            <v>4</v>
          </cell>
          <cell r="Y86">
            <v>8.1503370000000004</v>
          </cell>
        </row>
        <row r="87">
          <cell r="A87" t="str">
            <v>METHYLNAPHTHALENE, 2-</v>
          </cell>
          <cell r="B87">
            <v>91576</v>
          </cell>
          <cell r="C87" t="str">
            <v>Y</v>
          </cell>
          <cell r="D87">
            <v>24.6</v>
          </cell>
          <cell r="E87" t="str">
            <v>b</v>
          </cell>
          <cell r="F87">
            <v>5.6000000000000001E-2</v>
          </cell>
          <cell r="G87" t="str">
            <v>c</v>
          </cell>
          <cell r="H87">
            <v>5.1800000000000001E-4</v>
          </cell>
          <cell r="I87" t="str">
            <v>b</v>
          </cell>
          <cell r="K87">
            <v>2130</v>
          </cell>
          <cell r="L87" t="str">
            <v>c</v>
          </cell>
          <cell r="M87">
            <v>142</v>
          </cell>
          <cell r="O87">
            <v>1</v>
          </cell>
          <cell r="Q87">
            <v>10</v>
          </cell>
          <cell r="T87">
            <v>361</v>
          </cell>
          <cell r="U87">
            <v>36</v>
          </cell>
          <cell r="V87">
            <v>22</v>
          </cell>
          <cell r="W87">
            <v>10</v>
          </cell>
          <cell r="X87">
            <v>2</v>
          </cell>
          <cell r="Y87">
            <v>356.79522600000001</v>
          </cell>
        </row>
        <row r="88">
          <cell r="A88" t="str">
            <v>NAPHTHALENE</v>
          </cell>
          <cell r="B88">
            <v>91203</v>
          </cell>
          <cell r="C88" t="str">
            <v>Y</v>
          </cell>
          <cell r="D88">
            <v>31</v>
          </cell>
          <cell r="E88" t="str">
            <v>a</v>
          </cell>
          <cell r="F88">
            <v>5.8999999999999997E-2</v>
          </cell>
          <cell r="G88" t="str">
            <v>a</v>
          </cell>
          <cell r="H88">
            <v>4.8299999999999998E-4</v>
          </cell>
          <cell r="I88" t="str">
            <v>a</v>
          </cell>
          <cell r="K88">
            <v>2000</v>
          </cell>
          <cell r="L88" t="str">
            <v>a</v>
          </cell>
          <cell r="M88">
            <v>128</v>
          </cell>
          <cell r="O88">
            <v>1</v>
          </cell>
          <cell r="Q88">
            <v>6</v>
          </cell>
          <cell r="T88">
            <v>344</v>
          </cell>
          <cell r="U88">
            <v>32</v>
          </cell>
          <cell r="V88">
            <v>20</v>
          </cell>
          <cell r="W88">
            <v>9</v>
          </cell>
          <cell r="X88">
            <v>221</v>
          </cell>
          <cell r="Y88">
            <v>334.99798099999998</v>
          </cell>
        </row>
        <row r="89">
          <cell r="A89" t="str">
            <v>NICKEL</v>
          </cell>
          <cell r="B89">
            <v>7440020</v>
          </cell>
        </row>
        <row r="90">
          <cell r="A90" t="str">
            <v>PENTACHLOROPHENOL</v>
          </cell>
          <cell r="B90">
            <v>87865</v>
          </cell>
          <cell r="C90" t="str">
            <v>Y</v>
          </cell>
          <cell r="D90">
            <v>1950</v>
          </cell>
          <cell r="E90" t="str">
            <v>a</v>
          </cell>
          <cell r="F90">
            <v>5.6000000000000001E-2</v>
          </cell>
          <cell r="G90" t="str">
            <v>a</v>
          </cell>
          <cell r="H90">
            <v>2.44E-8</v>
          </cell>
          <cell r="I90" t="str">
            <v>a</v>
          </cell>
          <cell r="K90">
            <v>591.6</v>
          </cell>
          <cell r="L90" t="str">
            <v>f</v>
          </cell>
          <cell r="M90">
            <v>266</v>
          </cell>
          <cell r="O90">
            <v>2</v>
          </cell>
          <cell r="Q90">
            <v>0.08</v>
          </cell>
          <cell r="T90">
            <v>66</v>
          </cell>
          <cell r="U90">
            <v>8</v>
          </cell>
          <cell r="V90">
            <v>6</v>
          </cell>
          <cell r="W90">
            <v>3</v>
          </cell>
          <cell r="X90">
            <v>5249</v>
          </cell>
          <cell r="Y90">
            <v>98.205751450800008</v>
          </cell>
        </row>
        <row r="91">
          <cell r="A91" t="str">
            <v>PERCHLORATE</v>
          </cell>
          <cell r="C91" t="str">
            <v>Y</v>
          </cell>
          <cell r="T91">
            <v>7</v>
          </cell>
          <cell r="U91">
            <v>1</v>
          </cell>
        </row>
        <row r="92">
          <cell r="A92" t="str">
            <v>PETROLEUM HYDROCARBONS</v>
          </cell>
        </row>
        <row r="93">
          <cell r="A93" t="str">
            <v>Aliphatics          C5 to C8</v>
          </cell>
          <cell r="C93" t="str">
            <v>N,g</v>
          </cell>
        </row>
        <row r="94">
          <cell r="A94" t="str">
            <v>C9 to C12</v>
          </cell>
          <cell r="C94" t="str">
            <v>N,g</v>
          </cell>
        </row>
        <row r="95">
          <cell r="A95" t="str">
            <v>C9 to C18</v>
          </cell>
          <cell r="C95" t="str">
            <v>N,h</v>
          </cell>
        </row>
        <row r="96">
          <cell r="A96" t="str">
            <v>C19 to C36</v>
          </cell>
          <cell r="C96" t="str">
            <v>N,h</v>
          </cell>
        </row>
        <row r="97">
          <cell r="A97" t="str">
            <v>Aromatics          C9 to C10</v>
          </cell>
          <cell r="C97" t="str">
            <v>Y</v>
          </cell>
          <cell r="D97">
            <v>51</v>
          </cell>
          <cell r="E97" t="str">
            <v>c</v>
          </cell>
          <cell r="F97">
            <v>0.05</v>
          </cell>
          <cell r="G97" t="str">
            <v>c</v>
          </cell>
          <cell r="H97">
            <v>7.9500000000000005E-3</v>
          </cell>
          <cell r="I97" t="str">
            <v>c</v>
          </cell>
          <cell r="K97">
            <v>1778</v>
          </cell>
          <cell r="L97" t="str">
            <v>c</v>
          </cell>
          <cell r="M97">
            <v>120</v>
          </cell>
          <cell r="O97">
            <v>0.89</v>
          </cell>
          <cell r="P97" t="str">
            <v>f</v>
          </cell>
          <cell r="Q97">
            <v>5</v>
          </cell>
          <cell r="R97">
            <v>1.9000000000000001E-4</v>
          </cell>
          <cell r="T97">
            <v>35300</v>
          </cell>
          <cell r="U97">
            <v>1440</v>
          </cell>
          <cell r="X97" t="str">
            <v>-</v>
          </cell>
          <cell r="Y97">
            <v>344.49365</v>
          </cell>
        </row>
        <row r="98">
          <cell r="A98" t="str">
            <v>C11 to C22</v>
          </cell>
          <cell r="C98" t="str">
            <v>Y</v>
          </cell>
          <cell r="D98">
            <v>5.8</v>
          </cell>
          <cell r="E98" t="str">
            <v>c</v>
          </cell>
          <cell r="F98">
            <v>0.04</v>
          </cell>
          <cell r="G98" t="str">
            <v>c</v>
          </cell>
          <cell r="H98">
            <v>7.2199999999999999E-4</v>
          </cell>
          <cell r="I98" t="str">
            <v>c</v>
          </cell>
          <cell r="K98">
            <v>5012</v>
          </cell>
          <cell r="L98" t="str">
            <v>c</v>
          </cell>
          <cell r="M98">
            <v>152</v>
          </cell>
          <cell r="O98">
            <v>1.2</v>
          </cell>
          <cell r="P98" t="str">
            <v>f</v>
          </cell>
          <cell r="Q98">
            <v>50</v>
          </cell>
          <cell r="R98">
            <v>3.8999999999999999E-4</v>
          </cell>
          <cell r="T98">
            <v>557000</v>
          </cell>
          <cell r="U98">
            <v>6290</v>
          </cell>
          <cell r="X98" t="str">
            <v>-</v>
          </cell>
          <cell r="Y98">
            <v>836.47345400000006</v>
          </cell>
        </row>
        <row r="99">
          <cell r="A99" t="str">
            <v>PHENANTHRENE</v>
          </cell>
          <cell r="B99">
            <v>85018</v>
          </cell>
          <cell r="C99" t="str">
            <v>Y</v>
          </cell>
          <cell r="D99">
            <v>1.1499999999999999</v>
          </cell>
          <cell r="E99" t="str">
            <v>b</v>
          </cell>
          <cell r="F99">
            <v>3.3000000000000002E-2</v>
          </cell>
          <cell r="G99" t="str">
            <v>c</v>
          </cell>
          <cell r="H99">
            <v>2.3300000000000001E-5</v>
          </cell>
          <cell r="I99" t="str">
            <v>b</v>
          </cell>
          <cell r="K99">
            <v>8140</v>
          </cell>
          <cell r="L99" t="str">
            <v>c</v>
          </cell>
          <cell r="M99">
            <v>178.2</v>
          </cell>
          <cell r="O99">
            <v>1.03</v>
          </cell>
          <cell r="P99" t="str">
            <v>c</v>
          </cell>
          <cell r="Q99">
            <v>0.3</v>
          </cell>
          <cell r="T99">
            <v>43668</v>
          </cell>
          <cell r="U99">
            <v>248</v>
          </cell>
          <cell r="V99">
            <v>117</v>
          </cell>
          <cell r="W99">
            <v>44</v>
          </cell>
          <cell r="X99">
            <v>2325</v>
          </cell>
          <cell r="Y99">
            <v>1351.3846231</v>
          </cell>
        </row>
        <row r="100">
          <cell r="A100" t="str">
            <v>PHENOL</v>
          </cell>
          <cell r="B100">
            <v>108952</v>
          </cell>
          <cell r="C100" t="str">
            <v>Y</v>
          </cell>
          <cell r="D100">
            <v>82800</v>
          </cell>
          <cell r="E100" t="str">
            <v>a</v>
          </cell>
          <cell r="F100">
            <v>8.2000000000000003E-2</v>
          </cell>
          <cell r="G100" t="str">
            <v>a</v>
          </cell>
          <cell r="H100">
            <v>3.9700000000000002E-7</v>
          </cell>
          <cell r="I100" t="str">
            <v>a</v>
          </cell>
          <cell r="K100">
            <v>28.8</v>
          </cell>
          <cell r="L100" t="str">
            <v>a</v>
          </cell>
          <cell r="M100">
            <v>94.1</v>
          </cell>
          <cell r="O100">
            <v>1.1000000000000001</v>
          </cell>
          <cell r="Q100">
            <v>50</v>
          </cell>
          <cell r="T100">
            <v>10</v>
          </cell>
          <cell r="U100">
            <v>1</v>
          </cell>
          <cell r="V100">
            <v>1</v>
          </cell>
          <cell r="W100">
            <v>1</v>
          </cell>
          <cell r="X100">
            <v>15</v>
          </cell>
          <cell r="Y100">
            <v>4.7832641790000006</v>
          </cell>
        </row>
        <row r="101">
          <cell r="A101" t="str">
            <v>POLYCHLORINATED BIPHENYLS (PCBs)</v>
          </cell>
          <cell r="B101">
            <v>1336363</v>
          </cell>
          <cell r="C101" t="str">
            <v>N,g</v>
          </cell>
        </row>
        <row r="102">
          <cell r="A102" t="str">
            <v>PYRENE</v>
          </cell>
          <cell r="B102">
            <v>129000</v>
          </cell>
          <cell r="C102" t="str">
            <v>N,h</v>
          </cell>
        </row>
        <row r="103">
          <cell r="A103" t="str">
            <v>RDX</v>
          </cell>
          <cell r="B103">
            <v>121824</v>
          </cell>
          <cell r="C103" t="str">
            <v>Y</v>
          </cell>
          <cell r="D103">
            <v>60</v>
          </cell>
          <cell r="F103">
            <v>7.4999999999999997E-2</v>
          </cell>
          <cell r="G103" t="str">
            <v>f</v>
          </cell>
          <cell r="H103">
            <v>1.2E-5</v>
          </cell>
          <cell r="K103">
            <v>63</v>
          </cell>
          <cell r="M103">
            <v>222.26</v>
          </cell>
          <cell r="T103">
            <v>13</v>
          </cell>
          <cell r="U103">
            <v>2</v>
          </cell>
          <cell r="V103">
            <v>1</v>
          </cell>
          <cell r="W103">
            <v>1</v>
          </cell>
          <cell r="Y103">
            <v>10.532484</v>
          </cell>
        </row>
        <row r="104">
          <cell r="A104" t="str">
            <v>SELENIUM</v>
          </cell>
          <cell r="B104">
            <v>7782492</v>
          </cell>
        </row>
        <row r="105">
          <cell r="A105" t="str">
            <v>SILVER</v>
          </cell>
          <cell r="B105">
            <v>7440224</v>
          </cell>
        </row>
        <row r="106">
          <cell r="A106" t="str">
            <v>STYRENE</v>
          </cell>
          <cell r="B106">
            <v>100425</v>
          </cell>
          <cell r="C106" t="str">
            <v>Y</v>
          </cell>
          <cell r="D106">
            <v>310</v>
          </cell>
          <cell r="E106" t="str">
            <v>a</v>
          </cell>
          <cell r="F106">
            <v>7.0999999999999994E-2</v>
          </cell>
          <cell r="G106" t="str">
            <v>a</v>
          </cell>
          <cell r="H106">
            <v>2.7499999999999998E-3</v>
          </cell>
          <cell r="I106" t="str">
            <v>a</v>
          </cell>
          <cell r="K106">
            <v>776</v>
          </cell>
          <cell r="L106" t="str">
            <v>a</v>
          </cell>
          <cell r="M106">
            <v>104</v>
          </cell>
          <cell r="O106">
            <v>0.91</v>
          </cell>
          <cell r="Q106">
            <v>50</v>
          </cell>
          <cell r="T106">
            <v>321</v>
          </cell>
          <cell r="U106">
            <v>29</v>
          </cell>
          <cell r="V106">
            <v>19</v>
          </cell>
          <cell r="W106">
            <v>9</v>
          </cell>
          <cell r="X106">
            <v>17</v>
          </cell>
          <cell r="Y106">
            <v>145.88525000000001</v>
          </cell>
        </row>
        <row r="107">
          <cell r="A107" t="str">
            <v>TCDD, 2,3,7,8-  (equivalents)</v>
          </cell>
          <cell r="B107">
            <v>1746016</v>
          </cell>
          <cell r="C107" t="str">
            <v>N,g</v>
          </cell>
        </row>
        <row r="108">
          <cell r="A108" t="str">
            <v>TETRACHLOROETHANE, 1,1,1,2-</v>
          </cell>
          <cell r="B108">
            <v>630206</v>
          </cell>
          <cell r="C108" t="str">
            <v>Y</v>
          </cell>
          <cell r="D108">
            <v>1100</v>
          </cell>
          <cell r="E108" t="str">
            <v>b</v>
          </cell>
          <cell r="F108">
            <v>7.0999999999999994E-2</v>
          </cell>
          <cell r="G108" t="str">
            <v>f</v>
          </cell>
          <cell r="H108">
            <v>2.4199999999999998E-3</v>
          </cell>
          <cell r="I108" t="str">
            <v>b</v>
          </cell>
          <cell r="J108">
            <v>2</v>
          </cell>
          <cell r="K108">
            <v>137.19999999999999</v>
          </cell>
          <cell r="L108" t="str">
            <v>f</v>
          </cell>
          <cell r="M108">
            <v>168</v>
          </cell>
          <cell r="O108">
            <v>1.5</v>
          </cell>
          <cell r="Q108">
            <v>50</v>
          </cell>
          <cell r="T108">
            <v>47</v>
          </cell>
          <cell r="U108">
            <v>5</v>
          </cell>
          <cell r="V108">
            <v>4</v>
          </cell>
          <cell r="W108">
            <v>2</v>
          </cell>
          <cell r="X108">
            <v>77</v>
          </cell>
          <cell r="Y108">
            <v>37.796139999999994</v>
          </cell>
        </row>
        <row r="109">
          <cell r="A109" t="str">
            <v>TETRACHLOROETHANE, 1,1,2,2-</v>
          </cell>
          <cell r="B109">
            <v>79345</v>
          </cell>
          <cell r="C109" t="str">
            <v>Y</v>
          </cell>
          <cell r="D109">
            <v>2970</v>
          </cell>
          <cell r="E109" t="str">
            <v>a</v>
          </cell>
          <cell r="F109">
            <v>7.0999999999999994E-2</v>
          </cell>
          <cell r="G109" t="str">
            <v>a</v>
          </cell>
          <cell r="H109">
            <v>3.4499999999999998E-4</v>
          </cell>
          <cell r="I109" t="str">
            <v>a</v>
          </cell>
          <cell r="K109">
            <v>93.3</v>
          </cell>
          <cell r="L109" t="str">
            <v>a</v>
          </cell>
          <cell r="M109">
            <v>168</v>
          </cell>
          <cell r="O109">
            <v>1.6</v>
          </cell>
          <cell r="Q109">
            <v>20</v>
          </cell>
          <cell r="T109">
            <v>17</v>
          </cell>
          <cell r="U109">
            <v>2</v>
          </cell>
          <cell r="V109">
            <v>2</v>
          </cell>
          <cell r="W109">
            <v>1</v>
          </cell>
          <cell r="X109">
            <v>11</v>
          </cell>
          <cell r="Y109">
            <v>17.629214999999999</v>
          </cell>
        </row>
        <row r="110">
          <cell r="A110" t="str">
            <v>TETRACHLOROETHYLENE</v>
          </cell>
          <cell r="B110">
            <v>127184</v>
          </cell>
          <cell r="C110" t="str">
            <v>Y</v>
          </cell>
          <cell r="D110">
            <v>200</v>
          </cell>
          <cell r="E110" t="str">
            <v>a</v>
          </cell>
          <cell r="F110">
            <v>7.1999999999999995E-2</v>
          </cell>
          <cell r="G110" t="str">
            <v>a</v>
          </cell>
          <cell r="H110">
            <v>1.84E-2</v>
          </cell>
          <cell r="I110" t="str">
            <v>a</v>
          </cell>
          <cell r="K110">
            <v>155</v>
          </cell>
          <cell r="L110" t="str">
            <v>a</v>
          </cell>
          <cell r="M110">
            <v>166</v>
          </cell>
          <cell r="O110">
            <v>1.62</v>
          </cell>
          <cell r="Q110">
            <v>5</v>
          </cell>
          <cell r="T110">
            <v>4484</v>
          </cell>
          <cell r="U110">
            <v>247</v>
          </cell>
          <cell r="V110">
            <v>99</v>
          </cell>
          <cell r="W110">
            <v>42</v>
          </cell>
          <cell r="X110">
            <v>90</v>
          </cell>
          <cell r="Y110">
            <v>139.93879999999999</v>
          </cell>
        </row>
        <row r="111">
          <cell r="A111" t="str">
            <v>THALLIUM</v>
          </cell>
          <cell r="B111">
            <v>7440280</v>
          </cell>
        </row>
        <row r="112">
          <cell r="A112" t="str">
            <v>TOLUENE</v>
          </cell>
          <cell r="B112">
            <v>108883</v>
          </cell>
          <cell r="C112" t="str">
            <v>Y</v>
          </cell>
          <cell r="D112">
            <v>526</v>
          </cell>
          <cell r="E112" t="str">
            <v>a</v>
          </cell>
          <cell r="F112">
            <v>8.6999999999999994E-2</v>
          </cell>
          <cell r="G112" t="str">
            <v>a</v>
          </cell>
          <cell r="H112">
            <v>6.6400000000000001E-3</v>
          </cell>
          <cell r="I112" t="str">
            <v>a</v>
          </cell>
          <cell r="K112">
            <v>182</v>
          </cell>
          <cell r="L112" t="str">
            <v>a</v>
          </cell>
          <cell r="M112">
            <v>92</v>
          </cell>
          <cell r="O112">
            <v>0.87</v>
          </cell>
          <cell r="Q112">
            <v>50</v>
          </cell>
          <cell r="T112">
            <v>337</v>
          </cell>
          <cell r="U112">
            <v>32</v>
          </cell>
          <cell r="V112">
            <v>18</v>
          </cell>
          <cell r="W112">
            <v>10</v>
          </cell>
          <cell r="X112">
            <v>86</v>
          </cell>
          <cell r="Y112">
            <v>71.426479999999998</v>
          </cell>
        </row>
        <row r="113">
          <cell r="A113" t="str">
            <v>TRICHLOROBENZENE, 1,2,4-</v>
          </cell>
          <cell r="B113">
            <v>120821</v>
          </cell>
          <cell r="C113" t="str">
            <v>Y</v>
          </cell>
          <cell r="D113">
            <v>300</v>
          </cell>
          <cell r="E113" t="str">
            <v>a</v>
          </cell>
          <cell r="F113">
            <v>0.03</v>
          </cell>
          <cell r="G113" t="str">
            <v>a</v>
          </cell>
          <cell r="H113">
            <v>1.42E-3</v>
          </cell>
          <cell r="I113" t="str">
            <v>a</v>
          </cell>
          <cell r="K113">
            <v>1780</v>
          </cell>
          <cell r="L113" t="str">
            <v>a</v>
          </cell>
          <cell r="M113">
            <v>181</v>
          </cell>
          <cell r="O113">
            <v>1.5</v>
          </cell>
          <cell r="Q113">
            <v>0.5</v>
          </cell>
          <cell r="T113">
            <v>306</v>
          </cell>
          <cell r="U113">
            <v>32</v>
          </cell>
          <cell r="V113">
            <v>19</v>
          </cell>
          <cell r="W113">
            <v>9</v>
          </cell>
          <cell r="X113">
            <v>1542</v>
          </cell>
          <cell r="Y113">
            <v>304.29394000000002</v>
          </cell>
        </row>
        <row r="114">
          <cell r="A114" t="str">
            <v>TRICHLOROETHANE, 1,1,1-</v>
          </cell>
          <cell r="B114">
            <v>71556</v>
          </cell>
          <cell r="C114" t="str">
            <v>Y</v>
          </cell>
          <cell r="D114">
            <v>1334</v>
          </cell>
          <cell r="E114" t="str">
            <v>a</v>
          </cell>
          <cell r="F114">
            <v>7.8E-2</v>
          </cell>
          <cell r="G114" t="str">
            <v>a</v>
          </cell>
          <cell r="H114">
            <v>1.72E-2</v>
          </cell>
          <cell r="I114" t="str">
            <v>a</v>
          </cell>
          <cell r="K114">
            <v>110</v>
          </cell>
          <cell r="L114" t="str">
            <v>a</v>
          </cell>
          <cell r="M114">
            <v>133</v>
          </cell>
          <cell r="O114">
            <v>1.34</v>
          </cell>
          <cell r="Q114">
            <v>50</v>
          </cell>
          <cell r="T114">
            <v>2291</v>
          </cell>
          <cell r="U114">
            <v>169</v>
          </cell>
          <cell r="V114">
            <v>89</v>
          </cell>
          <cell r="W114">
            <v>33</v>
          </cell>
          <cell r="X114">
            <v>169</v>
          </cell>
          <cell r="Y114">
            <v>125.02040000000001</v>
          </cell>
        </row>
        <row r="115">
          <cell r="A115" t="str">
            <v>TRICHLOROETHANE, 1,1,2-</v>
          </cell>
          <cell r="B115">
            <v>79005</v>
          </cell>
          <cell r="C115" t="str">
            <v>Y</v>
          </cell>
          <cell r="D115">
            <v>4420</v>
          </cell>
          <cell r="E115" t="str">
            <v>a</v>
          </cell>
          <cell r="F115">
            <v>7.8E-2</v>
          </cell>
          <cell r="G115" t="str">
            <v>a</v>
          </cell>
          <cell r="H115">
            <v>9.1299999999999997E-4</v>
          </cell>
          <cell r="I115" t="str">
            <v>a</v>
          </cell>
          <cell r="K115">
            <v>50.1</v>
          </cell>
          <cell r="L115" t="str">
            <v>a</v>
          </cell>
          <cell r="M115">
            <v>133.4</v>
          </cell>
          <cell r="O115">
            <v>1.4</v>
          </cell>
          <cell r="Q115">
            <v>50</v>
          </cell>
          <cell r="T115">
            <v>15</v>
          </cell>
          <cell r="U115">
            <v>2</v>
          </cell>
          <cell r="V115">
            <v>2</v>
          </cell>
          <cell r="W115">
            <v>1</v>
          </cell>
          <cell r="X115">
            <v>57</v>
          </cell>
          <cell r="Y115">
            <v>13.983591000000001</v>
          </cell>
        </row>
        <row r="116">
          <cell r="A116" t="str">
            <v>TRICHLOROETHYLENE</v>
          </cell>
          <cell r="B116">
            <v>79061</v>
          </cell>
          <cell r="C116" t="str">
            <v>Y</v>
          </cell>
          <cell r="D116">
            <v>1100</v>
          </cell>
          <cell r="E116" t="str">
            <v>a</v>
          </cell>
          <cell r="F116">
            <v>7.9000000000000001E-2</v>
          </cell>
          <cell r="G116" t="str">
            <v>a</v>
          </cell>
          <cell r="H116">
            <v>1.03E-2</v>
          </cell>
          <cell r="I116" t="str">
            <v>a</v>
          </cell>
          <cell r="K116">
            <v>166</v>
          </cell>
          <cell r="L116" t="str">
            <v>a</v>
          </cell>
          <cell r="M116">
            <v>131</v>
          </cell>
          <cell r="O116">
            <v>1.46</v>
          </cell>
          <cell r="Q116">
            <v>20</v>
          </cell>
          <cell r="T116">
            <v>717</v>
          </cell>
          <cell r="U116">
            <v>56</v>
          </cell>
          <cell r="V116">
            <v>32</v>
          </cell>
          <cell r="W116">
            <v>18</v>
          </cell>
          <cell r="X116">
            <v>77</v>
          </cell>
          <cell r="Y116">
            <v>91.488100000000003</v>
          </cell>
        </row>
        <row r="117">
          <cell r="A117" t="str">
            <v>TRICHLOROPHENOL, 2,4,5-</v>
          </cell>
          <cell r="B117">
            <v>95954</v>
          </cell>
          <cell r="C117" t="str">
            <v>Y</v>
          </cell>
          <cell r="D117">
            <v>1200</v>
          </cell>
          <cell r="E117" t="str">
            <v>a</v>
          </cell>
          <cell r="F117">
            <v>2.9100000000000001E-2</v>
          </cell>
          <cell r="G117" t="str">
            <v>a</v>
          </cell>
          <cell r="H117">
            <v>4.33E-6</v>
          </cell>
          <cell r="I117" t="str">
            <v>a</v>
          </cell>
          <cell r="K117">
            <v>1597.3</v>
          </cell>
          <cell r="L117" t="str">
            <v>f</v>
          </cell>
          <cell r="M117">
            <v>197.4</v>
          </cell>
          <cell r="O117">
            <v>1.5</v>
          </cell>
          <cell r="Q117">
            <v>0.2</v>
          </cell>
          <cell r="T117">
            <v>179</v>
          </cell>
          <cell r="U117">
            <v>20</v>
          </cell>
          <cell r="V117">
            <v>15</v>
          </cell>
          <cell r="W117">
            <v>7</v>
          </cell>
          <cell r="X117">
            <v>16</v>
          </cell>
          <cell r="Y117">
            <v>265.17867630999996</v>
          </cell>
        </row>
        <row r="118">
          <cell r="A118" t="str">
            <v>TRICHLOROPHENOL 2,4,6-</v>
          </cell>
          <cell r="B118">
            <v>88062</v>
          </cell>
          <cell r="C118" t="str">
            <v>Y</v>
          </cell>
          <cell r="D118">
            <v>800</v>
          </cell>
          <cell r="E118" t="str">
            <v>a</v>
          </cell>
          <cell r="F118">
            <v>3.1800000000000002E-2</v>
          </cell>
          <cell r="G118" t="str">
            <v>a</v>
          </cell>
          <cell r="H118">
            <v>7.79E-6</v>
          </cell>
          <cell r="I118" t="str">
            <v>a</v>
          </cell>
          <cell r="K118">
            <v>381.2</v>
          </cell>
          <cell r="L118" t="str">
            <v>f</v>
          </cell>
          <cell r="M118">
            <v>197.4</v>
          </cell>
          <cell r="O118">
            <v>1.5</v>
          </cell>
          <cell r="Q118">
            <v>40</v>
          </cell>
          <cell r="T118">
            <v>42</v>
          </cell>
          <cell r="U118">
            <v>4</v>
          </cell>
          <cell r="V118">
            <v>3</v>
          </cell>
          <cell r="W118">
            <v>2</v>
          </cell>
          <cell r="X118">
            <v>332</v>
          </cell>
          <cell r="Y118">
            <v>63.327552530000006</v>
          </cell>
        </row>
        <row r="119">
          <cell r="A119" t="str">
            <v>VANADIUM</v>
          </cell>
          <cell r="B119">
            <v>7440622</v>
          </cell>
        </row>
        <row r="120">
          <cell r="A120" t="str">
            <v>VINYL CHLORIDE</v>
          </cell>
          <cell r="B120">
            <v>75014</v>
          </cell>
          <cell r="C120" t="str">
            <v>Y</v>
          </cell>
          <cell r="D120">
            <v>2760</v>
          </cell>
          <cell r="E120" t="str">
            <v>a</v>
          </cell>
          <cell r="F120">
            <v>0.106</v>
          </cell>
          <cell r="G120" t="str">
            <v>a</v>
          </cell>
          <cell r="H120">
            <v>2.7E-2</v>
          </cell>
          <cell r="I120" t="str">
            <v>a</v>
          </cell>
          <cell r="K120">
            <v>18.600000000000001</v>
          </cell>
          <cell r="L120" t="str">
            <v>a</v>
          </cell>
          <cell r="M120">
            <v>62.5</v>
          </cell>
          <cell r="O120">
            <v>0.91</v>
          </cell>
          <cell r="Q120">
            <v>40</v>
          </cell>
          <cell r="T120">
            <v>19399</v>
          </cell>
          <cell r="U120">
            <v>440</v>
          </cell>
          <cell r="V120">
            <v>185</v>
          </cell>
          <cell r="W120">
            <v>76</v>
          </cell>
          <cell r="X120">
            <v>189</v>
          </cell>
          <cell r="Y120">
            <v>170.67660000000001</v>
          </cell>
        </row>
        <row r="121">
          <cell r="A121" t="str">
            <v>XYLENES (Mixed Isomers)</v>
          </cell>
          <cell r="B121">
            <v>1330207</v>
          </cell>
          <cell r="C121" t="str">
            <v>Y</v>
          </cell>
          <cell r="D121">
            <v>178</v>
          </cell>
          <cell r="E121" t="str">
            <v>a</v>
          </cell>
          <cell r="F121">
            <v>8.6999999999999994E-2</v>
          </cell>
          <cell r="G121" t="str">
            <v>a</v>
          </cell>
          <cell r="H121">
            <v>5.1900000000000002E-3</v>
          </cell>
          <cell r="I121" t="str">
            <v>a</v>
          </cell>
          <cell r="K121">
            <v>363</v>
          </cell>
          <cell r="L121" t="str">
            <v>a</v>
          </cell>
          <cell r="M121">
            <v>106</v>
          </cell>
          <cell r="O121">
            <v>0.88</v>
          </cell>
          <cell r="Q121">
            <v>50</v>
          </cell>
          <cell r="T121">
            <v>532</v>
          </cell>
          <cell r="U121">
            <v>36</v>
          </cell>
          <cell r="V121">
            <v>22</v>
          </cell>
          <cell r="W121">
            <v>13</v>
          </cell>
          <cell r="X121">
            <v>83</v>
          </cell>
          <cell r="Y121">
            <v>92.472329999999999</v>
          </cell>
        </row>
        <row r="122">
          <cell r="A122" t="str">
            <v>ZINC</v>
          </cell>
          <cell r="B122">
            <v>7440666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-1"/>
      <sheetName val="S-1 Assumptions"/>
      <sheetName val="S-2"/>
      <sheetName val="S-2 Assumptions"/>
      <sheetName val="S-3"/>
      <sheetName val="S-3 Assumptions"/>
    </sheetNames>
    <definedNames>
      <definedName name="Sone" refersTo="='S-1'!$A$1:$H$122"/>
      <definedName name="Sthree" refersTo="='S-3'!$A$1:$L$122"/>
      <definedName name="Stwo" refersTo="='S-2'!$A$1:$I$122"/>
    </definedNames>
    <sheetDataSet>
      <sheetData sheetId="0">
        <row r="1">
          <cell r="B1" t="str">
            <v xml:space="preserve">NOTE:  this workbook contains many Comments attached to particular cells. </v>
          </cell>
        </row>
        <row r="2">
          <cell r="B2" t="str">
            <v xml:space="preserve">                     You can see all comments by choosing Review -&gt; Show All Comments.</v>
          </cell>
        </row>
        <row r="4">
          <cell r="D4" t="str">
            <v>Development of MCP Risk-Based Levels for Soil and Groundwater</v>
          </cell>
        </row>
        <row r="6">
          <cell r="D6" t="str">
            <v>This workbook file is comprised of the following spreadsheets:</v>
          </cell>
        </row>
        <row r="8">
          <cell r="D8" t="str">
            <v>Sheet Name</v>
          </cell>
          <cell r="E8" t="str">
            <v>Description</v>
          </cell>
        </row>
        <row r="10">
          <cell r="D10" t="str">
            <v>Introduction</v>
          </cell>
          <cell r="E10" t="str">
            <v>This spreadsheet.</v>
          </cell>
        </row>
        <row r="12">
          <cell r="D12" t="str">
            <v>S-1</v>
          </cell>
          <cell r="E12" t="str">
            <v>Calculation of the S-1 Soil Standards, based on a residential-type</v>
          </cell>
        </row>
        <row r="13">
          <cell r="E13" t="str">
            <v>exposure scenario.  These results go into MCP Table 5.</v>
          </cell>
        </row>
        <row r="15">
          <cell r="D15" t="str">
            <v>S-1 Assumptions</v>
          </cell>
          <cell r="E15" t="str">
            <v>Exposure assumptions used to calculate the S-1 Soil Standards.</v>
          </cell>
        </row>
        <row r="16">
          <cell r="E16" t="str">
            <v>Includes calculations of exposure, average body weight and soil adherence.</v>
          </cell>
        </row>
        <row r="18">
          <cell r="D18" t="str">
            <v>S-2</v>
          </cell>
          <cell r="E18" t="str">
            <v>Calculation of the S-2 Soil Standards, based on a commercial-type</v>
          </cell>
        </row>
        <row r="19">
          <cell r="E19" t="str">
            <v>exposure scenario.  These results go into MCP Table 5.</v>
          </cell>
        </row>
        <row r="21">
          <cell r="D21" t="str">
            <v>S-2 Assumptions</v>
          </cell>
          <cell r="E21" t="str">
            <v>Exposure assumptions used to calculate the S-2 Soil Standards.</v>
          </cell>
        </row>
        <row r="22">
          <cell r="E22" t="str">
            <v>Includes calculations of exposure, average body weight and soil adherence.</v>
          </cell>
        </row>
        <row r="24">
          <cell r="D24" t="str">
            <v>S-3</v>
          </cell>
          <cell r="E24" t="str">
            <v>Calculation of the S-3 Soil Standards, based on an excavation/construction-type</v>
          </cell>
        </row>
        <row r="25">
          <cell r="E25" t="str">
            <v>exposure scenario.  These results go into MCP Table 5.</v>
          </cell>
        </row>
        <row r="27">
          <cell r="D27" t="str">
            <v>S-3 Assumptions</v>
          </cell>
          <cell r="E27" t="str">
            <v>Exposure assumptions used to calculate the S-3 Soil Standards.</v>
          </cell>
        </row>
        <row r="28">
          <cell r="E28" t="str">
            <v>Includes calculations of exposure, average body weight and soil adherence.</v>
          </cell>
        </row>
        <row r="30">
          <cell r="C30" t="str">
            <v>This workbook is directly linked to one other related spreadsheet.  This means that the calculations herein rely</v>
          </cell>
        </row>
        <row r="31">
          <cell r="C31" t="str">
            <v>upon data present in the other workbooks.  Without the following files in the same directory, the values you</v>
          </cell>
        </row>
        <row r="32">
          <cell r="C32" t="str">
            <v xml:space="preserve"> see in this workbook may not be up-to-date.</v>
          </cell>
        </row>
        <row r="34">
          <cell r="D34" t="str">
            <v>MCP Toxicity.xlsx</v>
          </cell>
          <cell r="E34" t="str">
            <v>Database of toxicity values and physical constants used in calculations</v>
          </cell>
        </row>
        <row r="38">
          <cell r="D38" t="str">
            <v>Questions and Comments may be addressed to:</v>
          </cell>
        </row>
        <row r="40">
          <cell r="D40" t="str">
            <v>Lydia Thompson</v>
          </cell>
        </row>
        <row r="42">
          <cell r="D42" t="str">
            <v>Office:</v>
          </cell>
        </row>
        <row r="43">
          <cell r="D43" t="str">
            <v>Massachusetts Department of Environmental Protection</v>
          </cell>
        </row>
        <row r="44">
          <cell r="D44" t="str">
            <v>Office of Research and Standards</v>
          </cell>
        </row>
        <row r="45">
          <cell r="D45" t="str">
            <v>One Winter Street</v>
          </cell>
        </row>
        <row r="46">
          <cell r="D46" t="str">
            <v>Boston, MA 02108  USA</v>
          </cell>
        </row>
        <row r="48">
          <cell r="D48" t="str">
            <v>Telephone:  (617) 556-1165</v>
          </cell>
        </row>
        <row r="49">
          <cell r="D49" t="str">
            <v>Fax:  (617) 556-1006</v>
          </cell>
        </row>
        <row r="50">
          <cell r="D50" t="str">
            <v>Email:  Lydia.Thompson@state.ma.us</v>
          </cell>
        </row>
      </sheetData>
      <sheetData sheetId="1">
        <row r="1">
          <cell r="B1" t="str">
            <v>RESIDENTIAL RECEPTOR</v>
          </cell>
        </row>
        <row r="2">
          <cell r="A2" t="str">
            <v>S-1</v>
          </cell>
          <cell r="B2" t="str">
            <v>RISK-BASED LEVELS</v>
          </cell>
          <cell r="D2" t="str">
            <v>LOWEST OF</v>
          </cell>
          <cell r="F2" t="str">
            <v>HIGHEST OF</v>
          </cell>
          <cell r="G2" t="str">
            <v xml:space="preserve">S-1 Methods 1 &amp; 2 </v>
          </cell>
        </row>
        <row r="3">
          <cell r="A3" t="str">
            <v>DIRECT CONTACT</v>
          </cell>
          <cell r="B3" t="str">
            <v>NONCANCER = .2</v>
          </cell>
          <cell r="C3" t="str">
            <v>CANCER = 1 x 10-6</v>
          </cell>
          <cell r="D3" t="str">
            <v>RISK-BASED,</v>
          </cell>
          <cell r="F3" t="str">
            <v>COLUMN D,</v>
          </cell>
          <cell r="G3" t="str">
            <v>Direct Contact</v>
          </cell>
        </row>
        <row r="4">
          <cell r="A4" t="str">
            <v>SOIL LEVELS</v>
          </cell>
          <cell r="B4" t="str">
            <v>Direct</v>
          </cell>
          <cell r="C4" t="str">
            <v>Direct</v>
          </cell>
          <cell r="D4" t="str">
            <v>Ceiling</v>
          </cell>
          <cell r="F4" t="str">
            <v>Background,</v>
          </cell>
          <cell r="G4" t="str">
            <v>Level (Rounded)</v>
          </cell>
        </row>
        <row r="5">
          <cell r="B5" t="str">
            <v>Contact</v>
          </cell>
          <cell r="C5" t="str">
            <v>Contact</v>
          </cell>
          <cell r="D5" t="str">
            <v>LEVELS</v>
          </cell>
          <cell r="F5" t="str">
            <v>PQL</v>
          </cell>
        </row>
        <row r="6">
          <cell r="A6" t="str">
            <v>OIL OR HAZARDOUS MATERIAL</v>
          </cell>
          <cell r="B6" t="str">
            <v>mg/kg</v>
          </cell>
          <cell r="C6" t="str">
            <v>mg/kg</v>
          </cell>
          <cell r="D6" t="str">
            <v>mg/kg</v>
          </cell>
          <cell r="E6" t="str">
            <v>basis</v>
          </cell>
          <cell r="F6" t="str">
            <v>mg/kg</v>
          </cell>
          <cell r="G6" t="str">
            <v>mg/kg</v>
          </cell>
          <cell r="H6" t="str">
            <v>Basis</v>
          </cell>
        </row>
        <row r="7">
          <cell r="A7" t="str">
            <v>ACENAPHTHENE</v>
          </cell>
          <cell r="B7">
            <v>4269.0940764013912</v>
          </cell>
          <cell r="C7">
            <v>0</v>
          </cell>
          <cell r="D7">
            <v>1000</v>
          </cell>
          <cell r="E7" t="str">
            <v>Ceiling (High)</v>
          </cell>
          <cell r="F7">
            <v>1000</v>
          </cell>
          <cell r="G7">
            <v>1000</v>
          </cell>
          <cell r="H7" t="str">
            <v>Ceiling (High)</v>
          </cell>
        </row>
        <row r="8">
          <cell r="A8" t="str">
            <v>ACENAPHTHYLENE</v>
          </cell>
          <cell r="B8">
            <v>2134.5470382006956</v>
          </cell>
          <cell r="C8">
            <v>0</v>
          </cell>
          <cell r="D8">
            <v>1000</v>
          </cell>
          <cell r="E8" t="str">
            <v>Ceiling (High)</v>
          </cell>
          <cell r="F8">
            <v>1000</v>
          </cell>
          <cell r="G8">
            <v>1000</v>
          </cell>
          <cell r="H8" t="str">
            <v>Ceiling (High)</v>
          </cell>
        </row>
        <row r="9">
          <cell r="A9" t="str">
            <v>ACETONE</v>
          </cell>
          <cell r="B9">
            <v>59114.091754514877</v>
          </cell>
          <cell r="C9">
            <v>0</v>
          </cell>
          <cell r="D9">
            <v>500</v>
          </cell>
          <cell r="E9" t="str">
            <v>Ceiling (Medium)</v>
          </cell>
          <cell r="F9">
            <v>500</v>
          </cell>
          <cell r="G9">
            <v>500</v>
          </cell>
          <cell r="H9" t="str">
            <v>Ceiling (Medium)</v>
          </cell>
        </row>
        <row r="10">
          <cell r="A10" t="str">
            <v>ALDRIN</v>
          </cell>
          <cell r="B10">
            <v>1.3319990454620176</v>
          </cell>
          <cell r="C10">
            <v>7.6660135269413759E-2</v>
          </cell>
          <cell r="D10">
            <v>7.6660135269413759E-2</v>
          </cell>
          <cell r="E10" t="str">
            <v>Cancer Risk</v>
          </cell>
          <cell r="F10">
            <v>7.6660135269413759E-2</v>
          </cell>
          <cell r="G10">
            <v>0.08</v>
          </cell>
          <cell r="H10" t="str">
            <v>Cancer Risk</v>
          </cell>
        </row>
        <row r="11">
          <cell r="A11" t="str">
            <v>ANTHRACENE</v>
          </cell>
          <cell r="B11">
            <v>21345.470382006955</v>
          </cell>
          <cell r="C11">
            <v>0</v>
          </cell>
          <cell r="D11">
            <v>1000</v>
          </cell>
          <cell r="E11" t="str">
            <v>Ceiling (High)</v>
          </cell>
          <cell r="F11">
            <v>1000</v>
          </cell>
          <cell r="G11">
            <v>1000</v>
          </cell>
          <cell r="H11" t="str">
            <v>Ceiling (High)</v>
          </cell>
        </row>
        <row r="12">
          <cell r="A12" t="str">
            <v>ANTIMONY</v>
          </cell>
          <cell r="B12">
            <v>17.759987272826901</v>
          </cell>
          <cell r="C12">
            <v>0</v>
          </cell>
          <cell r="D12">
            <v>17.759987272826901</v>
          </cell>
          <cell r="E12" t="str">
            <v>Noncancer Risk</v>
          </cell>
          <cell r="F12">
            <v>17.759987272826901</v>
          </cell>
          <cell r="G12">
            <v>20</v>
          </cell>
          <cell r="H12" t="str">
            <v>Noncancer Risk</v>
          </cell>
        </row>
        <row r="13">
          <cell r="A13" t="str">
            <v>ARSENIC</v>
          </cell>
          <cell r="B13">
            <v>32.693271515745323</v>
          </cell>
          <cell r="C13">
            <v>2.1865768106461725</v>
          </cell>
          <cell r="D13">
            <v>2.1865768106461725</v>
          </cell>
          <cell r="E13" t="str">
            <v>Cancer Risk</v>
          </cell>
          <cell r="F13">
            <v>20</v>
          </cell>
          <cell r="G13">
            <v>20</v>
          </cell>
          <cell r="H13" t="str">
            <v>Background</v>
          </cell>
        </row>
        <row r="14">
          <cell r="A14" t="str">
            <v>BARIUM</v>
          </cell>
          <cell r="B14">
            <v>8879.9936364134519</v>
          </cell>
          <cell r="C14">
            <v>0</v>
          </cell>
          <cell r="D14">
            <v>1000</v>
          </cell>
          <cell r="E14" t="str">
            <v>Ceiling (High)</v>
          </cell>
          <cell r="F14">
            <v>1000</v>
          </cell>
          <cell r="G14">
            <v>1000</v>
          </cell>
          <cell r="H14" t="str">
            <v>Ceiling (High)</v>
          </cell>
        </row>
        <row r="15">
          <cell r="A15" t="str">
            <v>BENZENE</v>
          </cell>
          <cell r="B15">
            <v>262.72929668673277</v>
          </cell>
          <cell r="C15">
            <v>36.983447633946597</v>
          </cell>
          <cell r="D15">
            <v>36.983447633946597</v>
          </cell>
          <cell r="E15" t="str">
            <v>Cancer Risk</v>
          </cell>
          <cell r="F15">
            <v>36.983447633946597</v>
          </cell>
          <cell r="G15">
            <v>40</v>
          </cell>
          <cell r="H15" t="str">
            <v>Cancer Risk</v>
          </cell>
        </row>
        <row r="16">
          <cell r="A16" t="str">
            <v>BENZO(a)ANTHRACENE</v>
          </cell>
          <cell r="B16">
            <v>5250.0539788016431</v>
          </cell>
          <cell r="C16">
            <v>7.1791342354852494</v>
          </cell>
          <cell r="D16">
            <v>7.1791342354852494</v>
          </cell>
          <cell r="E16" t="str">
            <v>Cancer Risk</v>
          </cell>
          <cell r="F16">
            <v>7.1791342354852494</v>
          </cell>
          <cell r="G16">
            <v>7</v>
          </cell>
          <cell r="H16" t="str">
            <v>Cancer Risk</v>
          </cell>
        </row>
        <row r="17">
          <cell r="A17" t="str">
            <v>BENZO(a)PYRENE</v>
          </cell>
          <cell r="B17">
            <v>5250.0539788016431</v>
          </cell>
          <cell r="C17">
            <v>0.71791342354852494</v>
          </cell>
          <cell r="D17">
            <v>0.71791342354852494</v>
          </cell>
          <cell r="E17" t="str">
            <v>Cancer Risk</v>
          </cell>
          <cell r="F17">
            <v>2</v>
          </cell>
          <cell r="G17">
            <v>2</v>
          </cell>
          <cell r="H17" t="str">
            <v>Background</v>
          </cell>
        </row>
        <row r="18">
          <cell r="A18" t="str">
            <v>BENZO(b)FLUORANTHENE</v>
          </cell>
          <cell r="B18">
            <v>5250.0539788016431</v>
          </cell>
          <cell r="C18">
            <v>7.1791342354852494</v>
          </cell>
          <cell r="D18">
            <v>7.1791342354852494</v>
          </cell>
          <cell r="E18" t="str">
            <v>Cancer Risk</v>
          </cell>
          <cell r="F18">
            <v>7.1791342354852494</v>
          </cell>
          <cell r="G18">
            <v>7</v>
          </cell>
          <cell r="H18" t="str">
            <v>Cancer Risk</v>
          </cell>
        </row>
        <row r="19">
          <cell r="A19" t="str">
            <v>BENZO(g,h,i)PERYLENE</v>
          </cell>
          <cell r="B19">
            <v>2134.5470382006956</v>
          </cell>
          <cell r="C19">
            <v>0</v>
          </cell>
          <cell r="D19">
            <v>1000</v>
          </cell>
          <cell r="E19" t="str">
            <v>Ceiling (High)</v>
          </cell>
          <cell r="F19">
            <v>1000</v>
          </cell>
          <cell r="G19">
            <v>1000</v>
          </cell>
          <cell r="H19" t="str">
            <v>Ceiling (High)</v>
          </cell>
        </row>
        <row r="20">
          <cell r="A20" t="str">
            <v>BENZO(k)FLUORANTHENE</v>
          </cell>
          <cell r="B20">
            <v>5250.0539788016431</v>
          </cell>
          <cell r="C20">
            <v>71.791342354852503</v>
          </cell>
          <cell r="D20">
            <v>71.791342354852503</v>
          </cell>
          <cell r="E20" t="str">
            <v>Cancer Risk</v>
          </cell>
          <cell r="F20">
            <v>71.791342354852503</v>
          </cell>
          <cell r="G20">
            <v>70</v>
          </cell>
          <cell r="H20" t="str">
            <v>Cancer Risk</v>
          </cell>
        </row>
        <row r="21">
          <cell r="A21" t="str">
            <v>BERYLLIUM</v>
          </cell>
          <cell r="B21">
            <v>88.79993636413451</v>
          </cell>
          <cell r="C21">
            <v>0</v>
          </cell>
          <cell r="D21">
            <v>88.79993636413451</v>
          </cell>
          <cell r="E21" t="str">
            <v>Noncancer Risk</v>
          </cell>
          <cell r="F21">
            <v>88.79993636413451</v>
          </cell>
          <cell r="G21">
            <v>90</v>
          </cell>
          <cell r="H21" t="str">
            <v>Noncancer Risk</v>
          </cell>
        </row>
        <row r="22">
          <cell r="A22" t="str">
            <v>BIPHENYL, 1,1-</v>
          </cell>
          <cell r="B22">
            <v>2446.4868446272917</v>
          </cell>
          <cell r="C22">
            <v>0</v>
          </cell>
          <cell r="D22">
            <v>1000</v>
          </cell>
          <cell r="E22" t="str">
            <v>Ceiling (High)</v>
          </cell>
          <cell r="F22">
            <v>1000</v>
          </cell>
          <cell r="G22">
            <v>1000</v>
          </cell>
          <cell r="H22" t="str">
            <v>Ceiling (High)</v>
          </cell>
        </row>
        <row r="23">
          <cell r="A23" t="str">
            <v>BIS(2-CHLOROETHYL)ETHER</v>
          </cell>
          <cell r="B23">
            <v>0</v>
          </cell>
          <cell r="C23">
            <v>1.8491723816973296</v>
          </cell>
          <cell r="D23">
            <v>1.8491723816973296</v>
          </cell>
          <cell r="E23" t="str">
            <v>Cancer Risk</v>
          </cell>
          <cell r="F23">
            <v>1.8491723816973296</v>
          </cell>
          <cell r="G23">
            <v>2</v>
          </cell>
          <cell r="H23" t="str">
            <v>Cancer Risk</v>
          </cell>
        </row>
        <row r="24">
          <cell r="A24" t="str">
            <v>BIS(2-CHLOROISOPROPYL)ETHER</v>
          </cell>
          <cell r="B24">
            <v>2627.2929668673278</v>
          </cell>
          <cell r="C24">
            <v>29.058423140958034</v>
          </cell>
          <cell r="D24">
            <v>29.058423140958034</v>
          </cell>
          <cell r="E24" t="str">
            <v>Cancer Risk</v>
          </cell>
          <cell r="F24">
            <v>29.058423140958034</v>
          </cell>
          <cell r="G24">
            <v>30</v>
          </cell>
          <cell r="H24" t="str">
            <v>Cancer Risk</v>
          </cell>
        </row>
        <row r="25">
          <cell r="A25" t="str">
            <v>BIS(2-ETHYLHEXYL)PHTHALATE</v>
          </cell>
          <cell r="B25">
            <v>887.9993636413451</v>
          </cell>
          <cell r="C25">
            <v>93.087307112859563</v>
          </cell>
          <cell r="D25">
            <v>93.087307112859563</v>
          </cell>
          <cell r="E25" t="str">
            <v>Cancer Risk</v>
          </cell>
          <cell r="F25">
            <v>93.087307112859563</v>
          </cell>
          <cell r="G25">
            <v>90</v>
          </cell>
          <cell r="H25" t="str">
            <v>Cancer Risk</v>
          </cell>
        </row>
        <row r="26">
          <cell r="A26" t="str">
            <v>BROMODICHLOROMETHANE</v>
          </cell>
          <cell r="B26">
            <v>197.04697251504959</v>
          </cell>
          <cell r="C26">
            <v>32.807897094630043</v>
          </cell>
          <cell r="D26">
            <v>32.807897094630043</v>
          </cell>
          <cell r="E26" t="str">
            <v>Cancer Risk</v>
          </cell>
          <cell r="F26">
            <v>32.807897094630043</v>
          </cell>
          <cell r="G26">
            <v>30</v>
          </cell>
          <cell r="H26" t="str">
            <v>Cancer Risk</v>
          </cell>
        </row>
        <row r="27">
          <cell r="A27" t="str">
            <v>BROMOFORM</v>
          </cell>
          <cell r="B27">
            <v>1313.6464834336639</v>
          </cell>
          <cell r="C27">
            <v>257.47969871734966</v>
          </cell>
          <cell r="D27">
            <v>257.47969871734966</v>
          </cell>
          <cell r="E27" t="str">
            <v>Cancer Risk</v>
          </cell>
          <cell r="F27">
            <v>257.47969871734966</v>
          </cell>
          <cell r="G27">
            <v>300</v>
          </cell>
          <cell r="H27" t="str">
            <v>Cancer Risk</v>
          </cell>
        </row>
        <row r="28">
          <cell r="A28" t="str">
            <v>BROMOMETHANE</v>
          </cell>
          <cell r="B28">
            <v>91.955253840356477</v>
          </cell>
          <cell r="C28">
            <v>0</v>
          </cell>
          <cell r="D28">
            <v>91.955253840356477</v>
          </cell>
          <cell r="E28" t="str">
            <v>Noncancer Risk</v>
          </cell>
          <cell r="F28">
            <v>91.955253840356477</v>
          </cell>
          <cell r="G28">
            <v>90</v>
          </cell>
          <cell r="H28" t="str">
            <v>Noncancer Risk</v>
          </cell>
        </row>
        <row r="29">
          <cell r="A29" t="str">
            <v>CADMIUM</v>
          </cell>
          <cell r="B29">
            <v>70.510616020385982</v>
          </cell>
          <cell r="C29">
            <v>0</v>
          </cell>
          <cell r="D29">
            <v>70.510616020385982</v>
          </cell>
          <cell r="E29" t="str">
            <v>Noncancer Risk</v>
          </cell>
          <cell r="F29">
            <v>70.510616020385982</v>
          </cell>
          <cell r="G29">
            <v>70</v>
          </cell>
          <cell r="H29" t="str">
            <v>Noncancer Risk</v>
          </cell>
        </row>
        <row r="30">
          <cell r="A30" t="str">
            <v>CARBON TETRACHLORIDE</v>
          </cell>
          <cell r="B30">
            <v>262.72929668673277</v>
          </cell>
          <cell r="C30">
            <v>29.058423140958034</v>
          </cell>
          <cell r="D30">
            <v>29.058423140958034</v>
          </cell>
          <cell r="E30" t="str">
            <v>Cancer Risk</v>
          </cell>
          <cell r="F30">
            <v>29.058423140958034</v>
          </cell>
          <cell r="G30">
            <v>30</v>
          </cell>
          <cell r="H30" t="str">
            <v>Cancer Risk</v>
          </cell>
        </row>
        <row r="31">
          <cell r="A31" t="str">
            <v>CHLORDANE</v>
          </cell>
          <cell r="B31">
            <v>30.736449929985465</v>
          </cell>
          <cell r="C31">
            <v>5.380609032365518</v>
          </cell>
          <cell r="D31">
            <v>5.380609032365518</v>
          </cell>
          <cell r="E31" t="str">
            <v>Cancer Risk</v>
          </cell>
          <cell r="F31">
            <v>5.380609032365518</v>
          </cell>
          <cell r="G31">
            <v>5</v>
          </cell>
          <cell r="H31" t="str">
            <v>Cancer Risk</v>
          </cell>
        </row>
        <row r="32">
          <cell r="A32" t="str">
            <v>CHLOROANILINE, p-</v>
          </cell>
          <cell r="B32">
            <v>22.199984091033627</v>
          </cell>
          <cell r="C32">
            <v>6.5161114979001686</v>
          </cell>
          <cell r="D32">
            <v>6.5161114979001686</v>
          </cell>
          <cell r="E32" t="str">
            <v>Cancer Risk</v>
          </cell>
          <cell r="F32">
            <v>6.5161114979001686</v>
          </cell>
          <cell r="G32">
            <v>7</v>
          </cell>
          <cell r="H32" t="str">
            <v>Cancer Risk</v>
          </cell>
        </row>
        <row r="33">
          <cell r="A33" t="str">
            <v>CHLOROBENZENE</v>
          </cell>
          <cell r="B33">
            <v>1313.6464834336639</v>
          </cell>
          <cell r="C33">
            <v>0</v>
          </cell>
          <cell r="D33">
            <v>500</v>
          </cell>
          <cell r="E33" t="str">
            <v>Ceiling (Medium)</v>
          </cell>
          <cell r="F33">
            <v>500</v>
          </cell>
          <cell r="G33">
            <v>500</v>
          </cell>
          <cell r="H33" t="str">
            <v>Ceiling (Medium)</v>
          </cell>
        </row>
        <row r="34">
          <cell r="A34" t="str">
            <v>CHLOROFORM</v>
          </cell>
          <cell r="B34">
            <v>656.82324171683194</v>
          </cell>
          <cell r="C34">
            <v>0</v>
          </cell>
          <cell r="D34">
            <v>500</v>
          </cell>
          <cell r="E34" t="str">
            <v>Ceiling (Medium)</v>
          </cell>
          <cell r="F34">
            <v>500</v>
          </cell>
          <cell r="G34">
            <v>500</v>
          </cell>
          <cell r="H34" t="str">
            <v>Ceiling (Medium)</v>
          </cell>
        </row>
        <row r="35">
          <cell r="A35" t="str">
            <v>CHLOROPHENOL, 2-</v>
          </cell>
          <cell r="B35">
            <v>115.27847568280541</v>
          </cell>
          <cell r="C35">
            <v>0</v>
          </cell>
          <cell r="D35">
            <v>115.27847568280541</v>
          </cell>
          <cell r="E35" t="str">
            <v>Noncancer Risk</v>
          </cell>
          <cell r="F35">
            <v>115.27847568280541</v>
          </cell>
          <cell r="G35">
            <v>100</v>
          </cell>
          <cell r="H35" t="str">
            <v>Noncancer Risk</v>
          </cell>
        </row>
        <row r="36">
          <cell r="A36" t="str">
            <v>CHROMIUM (TOTAL)</v>
          </cell>
          <cell r="B36">
            <v>0</v>
          </cell>
          <cell r="C36">
            <v>0</v>
          </cell>
          <cell r="D36">
            <v>0</v>
          </cell>
          <cell r="E36" t="str">
            <v>Noncancer Risk</v>
          </cell>
          <cell r="F36">
            <v>30</v>
          </cell>
          <cell r="G36">
            <v>100</v>
          </cell>
          <cell r="H36" t="str">
            <v>Lower of Cr III and VI</v>
          </cell>
        </row>
        <row r="37">
          <cell r="A37" t="str">
            <v>CHROMIUM(III)</v>
          </cell>
          <cell r="B37">
            <v>66599.952273100891</v>
          </cell>
          <cell r="C37">
            <v>0</v>
          </cell>
          <cell r="D37">
            <v>1000</v>
          </cell>
          <cell r="E37" t="str">
            <v>Ceiling (High)</v>
          </cell>
          <cell r="F37">
            <v>1000</v>
          </cell>
          <cell r="G37">
            <v>1000</v>
          </cell>
          <cell r="H37" t="str">
            <v>Ceiling (High)</v>
          </cell>
        </row>
        <row r="38">
          <cell r="A38" t="str">
            <v>CHROMIUM(VI)</v>
          </cell>
          <cell r="B38">
            <v>133.19990454620176</v>
          </cell>
          <cell r="C38">
            <v>0</v>
          </cell>
          <cell r="D38">
            <v>133.19990454620176</v>
          </cell>
          <cell r="E38" t="str">
            <v>Noncancer Risk</v>
          </cell>
          <cell r="F38">
            <v>133.19990454620176</v>
          </cell>
          <cell r="G38">
            <v>100</v>
          </cell>
          <cell r="H38" t="str">
            <v>Noncancer Risk</v>
          </cell>
        </row>
        <row r="39">
          <cell r="A39" t="str">
            <v>CHRYSENE</v>
          </cell>
          <cell r="B39">
            <v>5250.0539788016431</v>
          </cell>
          <cell r="C39">
            <v>71.791342354852503</v>
          </cell>
          <cell r="D39">
            <v>71.791342354852503</v>
          </cell>
          <cell r="E39" t="str">
            <v>Cancer Risk</v>
          </cell>
          <cell r="F39">
            <v>71.791342354852503</v>
          </cell>
          <cell r="G39">
            <v>70</v>
          </cell>
          <cell r="H39" t="str">
            <v>Cancer Risk</v>
          </cell>
        </row>
        <row r="40">
          <cell r="A40" t="str">
            <v>CYANIDE</v>
          </cell>
          <cell r="B40">
            <v>26.63998090924035</v>
          </cell>
          <cell r="C40">
            <v>0</v>
          </cell>
          <cell r="D40">
            <v>26.63998090924035</v>
          </cell>
          <cell r="E40" t="str">
            <v>Noncancer Risk</v>
          </cell>
          <cell r="F40">
            <v>26.63998090924035</v>
          </cell>
          <cell r="G40">
            <v>30</v>
          </cell>
          <cell r="H40" t="str">
            <v>Noncancer Risk</v>
          </cell>
        </row>
        <row r="41">
          <cell r="A41" t="str">
            <v>DIBENZO(a,h)ANTHRACENE</v>
          </cell>
          <cell r="B41">
            <v>5250.0539788016431</v>
          </cell>
          <cell r="C41">
            <v>0.71791342354852494</v>
          </cell>
          <cell r="D41">
            <v>0.71791342354852494</v>
          </cell>
          <cell r="E41" t="str">
            <v>Cancer Risk</v>
          </cell>
          <cell r="F41">
            <v>0.71791342354852494</v>
          </cell>
          <cell r="G41">
            <v>0.7</v>
          </cell>
          <cell r="H41" t="str">
            <v>Cancer Risk</v>
          </cell>
        </row>
        <row r="42">
          <cell r="A42" t="str">
            <v>DIBROMOCHLOROMETHANE</v>
          </cell>
          <cell r="B42">
            <v>1313.6464834336639</v>
          </cell>
          <cell r="C42">
            <v>24.21535261746503</v>
          </cell>
          <cell r="D42">
            <v>24.21535261746503</v>
          </cell>
          <cell r="E42" t="str">
            <v>Cancer Risk</v>
          </cell>
          <cell r="F42">
            <v>24.21535261746503</v>
          </cell>
          <cell r="G42">
            <v>20</v>
          </cell>
          <cell r="H42" t="str">
            <v>Cancer Risk</v>
          </cell>
        </row>
        <row r="43">
          <cell r="A43" t="str">
            <v>DICHLOROBENZENE, 1,2-  (o-DCB)</v>
          </cell>
          <cell r="B43">
            <v>5911.4091754514866</v>
          </cell>
          <cell r="C43">
            <v>0</v>
          </cell>
          <cell r="D43">
            <v>1000</v>
          </cell>
          <cell r="E43" t="str">
            <v>Ceiling (High)</v>
          </cell>
          <cell r="F43">
            <v>1000</v>
          </cell>
          <cell r="G43">
            <v>1000</v>
          </cell>
          <cell r="H43" t="str">
            <v>Ceiling (High)</v>
          </cell>
        </row>
        <row r="44">
          <cell r="A44" t="str">
            <v>DICHLOROBENZENE, 1,3-  (m-DCB)</v>
          </cell>
          <cell r="B44">
            <v>5911.4091754514866</v>
          </cell>
          <cell r="C44">
            <v>0</v>
          </cell>
          <cell r="D44">
            <v>100</v>
          </cell>
          <cell r="E44" t="str">
            <v>Ceiling (Low)</v>
          </cell>
          <cell r="F44">
            <v>100</v>
          </cell>
          <cell r="G44">
            <v>100</v>
          </cell>
          <cell r="H44" t="str">
            <v>Ceiling (Low)</v>
          </cell>
        </row>
        <row r="45">
          <cell r="A45" t="str">
            <v>DICHLOROBENZENE, 1,4-  (p-DCB)</v>
          </cell>
          <cell r="B45">
            <v>5911.4091754514866</v>
          </cell>
          <cell r="C45">
            <v>84.75373416112761</v>
          </cell>
          <cell r="D45">
            <v>84.75373416112761</v>
          </cell>
          <cell r="E45" t="str">
            <v>Cancer Risk</v>
          </cell>
          <cell r="F45">
            <v>84.75373416112761</v>
          </cell>
          <cell r="G45">
            <v>80</v>
          </cell>
          <cell r="H45" t="str">
            <v>Cancer Risk</v>
          </cell>
        </row>
        <row r="46">
          <cell r="A46" t="str">
            <v>DICHLOROBENZIDINE, 3,3'-</v>
          </cell>
          <cell r="B46">
            <v>0</v>
          </cell>
          <cell r="C46">
            <v>2.8960495546222975</v>
          </cell>
          <cell r="D46">
            <v>2.8960495546222975</v>
          </cell>
          <cell r="E46" t="str">
            <v>Cancer Risk</v>
          </cell>
          <cell r="F46">
            <v>2.8960495546222975</v>
          </cell>
          <cell r="G46">
            <v>3</v>
          </cell>
          <cell r="H46" t="str">
            <v>Cancer Risk</v>
          </cell>
        </row>
        <row r="47">
          <cell r="A47" t="str">
            <v>DICHLORODIPHENYL DICHLOROETHANE, P,P'- (DDD)</v>
          </cell>
          <cell r="B47">
            <v>32.841162085841596</v>
          </cell>
          <cell r="C47">
            <v>8.4753734161127614</v>
          </cell>
          <cell r="D47">
            <v>8.4753734161127614</v>
          </cell>
          <cell r="E47" t="str">
            <v>Cancer Risk</v>
          </cell>
          <cell r="F47">
            <v>8.4753734161127614</v>
          </cell>
          <cell r="G47">
            <v>8</v>
          </cell>
          <cell r="H47" t="str">
            <v>Cancer Risk</v>
          </cell>
        </row>
        <row r="48">
          <cell r="A48" t="str">
            <v>DICHLORODIPHENYLDICHLOROETHYLENE,P,P'- (DDE)</v>
          </cell>
          <cell r="B48">
            <v>32.841162085841596</v>
          </cell>
          <cell r="C48">
            <v>5.9826165290207722</v>
          </cell>
          <cell r="D48">
            <v>5.9826165290207722</v>
          </cell>
          <cell r="E48" t="str">
            <v>Cancer Risk</v>
          </cell>
          <cell r="F48">
            <v>5.9826165290207722</v>
          </cell>
          <cell r="G48">
            <v>6</v>
          </cell>
          <cell r="H48" t="str">
            <v>Cancer Risk</v>
          </cell>
        </row>
        <row r="49">
          <cell r="A49" t="str">
            <v>DICHLORODIPHENYLTRICHLOROETHANE, P,P'- (DDT)</v>
          </cell>
          <cell r="B49">
            <v>32.841162085841596</v>
          </cell>
          <cell r="C49">
            <v>5.9826165290207722</v>
          </cell>
          <cell r="D49">
            <v>5.9826165290207722</v>
          </cell>
          <cell r="E49" t="str">
            <v>Cancer Risk</v>
          </cell>
          <cell r="F49">
            <v>5.9826165290207722</v>
          </cell>
          <cell r="G49">
            <v>6</v>
          </cell>
          <cell r="H49" t="str">
            <v>Cancer Risk</v>
          </cell>
        </row>
        <row r="50">
          <cell r="A50" t="str">
            <v>DICHLOROETHANE, 1,1-</v>
          </cell>
          <cell r="B50">
            <v>13136.464834336641</v>
          </cell>
          <cell r="C50">
            <v>0</v>
          </cell>
          <cell r="D50">
            <v>500</v>
          </cell>
          <cell r="E50" t="str">
            <v>Ceiling (Medium)</v>
          </cell>
          <cell r="F50">
            <v>500</v>
          </cell>
          <cell r="G50">
            <v>500</v>
          </cell>
          <cell r="H50" t="str">
            <v>Ceiling (Medium)</v>
          </cell>
        </row>
        <row r="51">
          <cell r="A51" t="str">
            <v>DICHLOROETHANE, 1,2-</v>
          </cell>
          <cell r="B51">
            <v>1313.6464834336639</v>
          </cell>
          <cell r="C51">
            <v>22.352633185352339</v>
          </cell>
          <cell r="D51">
            <v>22.352633185352339</v>
          </cell>
          <cell r="E51" t="str">
            <v>Cancer Risk</v>
          </cell>
          <cell r="F51">
            <v>22.352633185352339</v>
          </cell>
          <cell r="G51">
            <v>20</v>
          </cell>
          <cell r="H51" t="str">
            <v>Cancer Risk</v>
          </cell>
        </row>
        <row r="52">
          <cell r="A52" t="str">
            <v>DICHLOROETHYLENE, 1,1-</v>
          </cell>
          <cell r="B52">
            <v>3284.1162085841602</v>
          </cell>
          <cell r="C52">
            <v>0</v>
          </cell>
          <cell r="D52">
            <v>500</v>
          </cell>
          <cell r="E52" t="str">
            <v>Ceiling (Medium)</v>
          </cell>
          <cell r="F52">
            <v>500</v>
          </cell>
          <cell r="G52">
            <v>500</v>
          </cell>
          <cell r="H52" t="str">
            <v>Ceiling (Medium)</v>
          </cell>
        </row>
        <row r="53">
          <cell r="A53" t="str">
            <v>DICHLOROETHYLENE, CIS-1,2-</v>
          </cell>
          <cell r="B53">
            <v>131.36464834336638</v>
          </cell>
          <cell r="C53">
            <v>0</v>
          </cell>
          <cell r="D53">
            <v>100</v>
          </cell>
          <cell r="E53" t="str">
            <v>Ceiling (Low)</v>
          </cell>
          <cell r="F53">
            <v>100</v>
          </cell>
          <cell r="G53">
            <v>100</v>
          </cell>
          <cell r="H53" t="str">
            <v>Ceiling (Low)</v>
          </cell>
        </row>
        <row r="54">
          <cell r="A54" t="str">
            <v>DICHLOROETHYLENE, TRANS-1,2-</v>
          </cell>
          <cell r="B54">
            <v>1313.6464834336639</v>
          </cell>
          <cell r="C54">
            <v>0</v>
          </cell>
          <cell r="D54">
            <v>500</v>
          </cell>
          <cell r="E54" t="str">
            <v>Ceiling (Medium)</v>
          </cell>
          <cell r="F54">
            <v>500</v>
          </cell>
          <cell r="G54">
            <v>500</v>
          </cell>
          <cell r="H54" t="str">
            <v>Ceiling (Medium)</v>
          </cell>
        </row>
        <row r="55">
          <cell r="A55" t="str">
            <v>DICHLOROMETHANE</v>
          </cell>
          <cell r="B55">
            <v>394.09394503009918</v>
          </cell>
          <cell r="C55">
            <v>1017.0448099335314</v>
          </cell>
          <cell r="D55">
            <v>394.09394503009918</v>
          </cell>
          <cell r="E55" t="str">
            <v>Noncancer Risk</v>
          </cell>
          <cell r="F55">
            <v>394.09394503009918</v>
          </cell>
          <cell r="G55">
            <v>400</v>
          </cell>
          <cell r="H55" t="str">
            <v>Noncancer Risk</v>
          </cell>
        </row>
        <row r="56">
          <cell r="A56" t="str">
            <v>DICHLOROPHENOL, 2,4-</v>
          </cell>
          <cell r="B56">
            <v>55.763555939917886</v>
          </cell>
          <cell r="C56">
            <v>0</v>
          </cell>
          <cell r="D56">
            <v>55.763555939917886</v>
          </cell>
          <cell r="E56" t="str">
            <v>Noncancer Risk</v>
          </cell>
          <cell r="F56">
            <v>55.763555939917886</v>
          </cell>
          <cell r="G56">
            <v>60</v>
          </cell>
          <cell r="H56" t="str">
            <v>Noncancer Risk</v>
          </cell>
        </row>
        <row r="57">
          <cell r="A57" t="str">
            <v>DICHLOROPROPANE, 1,2-</v>
          </cell>
          <cell r="B57">
            <v>0</v>
          </cell>
          <cell r="C57">
            <v>29.913082645103859</v>
          </cell>
          <cell r="D57">
            <v>29.913082645103859</v>
          </cell>
          <cell r="E57" t="str">
            <v>Cancer Risk</v>
          </cell>
          <cell r="F57">
            <v>29.913082645103859</v>
          </cell>
          <cell r="G57">
            <v>30</v>
          </cell>
          <cell r="H57" t="str">
            <v>Cancer Risk</v>
          </cell>
        </row>
        <row r="58">
          <cell r="A58" t="str">
            <v>DICHLOROPROPENE, 1,3-</v>
          </cell>
          <cell r="B58">
            <v>1970.4697251504956</v>
          </cell>
          <cell r="C58">
            <v>20.340896198670627</v>
          </cell>
          <cell r="D58">
            <v>20.340896198670627</v>
          </cell>
          <cell r="E58" t="str">
            <v>Cancer Risk</v>
          </cell>
          <cell r="F58">
            <v>20.340896198670627</v>
          </cell>
          <cell r="G58">
            <v>20</v>
          </cell>
          <cell r="H58" t="str">
            <v>Cancer Risk</v>
          </cell>
        </row>
        <row r="59">
          <cell r="A59" t="str">
            <v>DIELDRIN</v>
          </cell>
          <cell r="B59">
            <v>2.2199984091033627</v>
          </cell>
          <cell r="C59">
            <v>8.1451393723752125E-2</v>
          </cell>
          <cell r="D59">
            <v>8.1451393723752125E-2</v>
          </cell>
          <cell r="E59" t="str">
            <v>Cancer Risk</v>
          </cell>
          <cell r="F59">
            <v>8.1451393723752125E-2</v>
          </cell>
          <cell r="G59">
            <v>0.08</v>
          </cell>
          <cell r="H59" t="str">
            <v>Cancer Risk</v>
          </cell>
        </row>
        <row r="60">
          <cell r="A60" t="str">
            <v>DIETHYL PHTHALATE</v>
          </cell>
          <cell r="B60">
            <v>35519.974545653808</v>
          </cell>
          <cell r="C60">
            <v>0</v>
          </cell>
          <cell r="D60">
            <v>1000</v>
          </cell>
          <cell r="E60" t="str">
            <v>Ceiling (High)</v>
          </cell>
          <cell r="F60">
            <v>1000</v>
          </cell>
          <cell r="G60">
            <v>1000</v>
          </cell>
          <cell r="H60" t="str">
            <v>Ceiling (High)</v>
          </cell>
        </row>
        <row r="61">
          <cell r="A61" t="str">
            <v>DIMETHYL PHTHALATE</v>
          </cell>
          <cell r="B61">
            <v>4439.9968182067259</v>
          </cell>
          <cell r="C61">
            <v>0</v>
          </cell>
          <cell r="D61">
            <v>1000</v>
          </cell>
          <cell r="E61" t="str">
            <v>Ceiling (High)</v>
          </cell>
          <cell r="F61">
            <v>1000</v>
          </cell>
          <cell r="G61">
            <v>1000</v>
          </cell>
          <cell r="H61" t="str">
            <v>Ceiling (High)</v>
          </cell>
        </row>
        <row r="62">
          <cell r="A62" t="str">
            <v>DIMETHYLPHENOL, 2,4-</v>
          </cell>
          <cell r="B62">
            <v>461.11390273122163</v>
          </cell>
          <cell r="C62">
            <v>0</v>
          </cell>
          <cell r="D62">
            <v>461.11390273122163</v>
          </cell>
          <cell r="E62" t="str">
            <v>Noncancer Risk</v>
          </cell>
          <cell r="F62">
            <v>461.11390273122163</v>
          </cell>
          <cell r="G62">
            <v>500</v>
          </cell>
          <cell r="H62" t="str">
            <v>Noncancer Risk</v>
          </cell>
        </row>
        <row r="63">
          <cell r="A63" t="str">
            <v>DINITROPHENOL, 2,4-</v>
          </cell>
          <cell r="B63">
            <v>46.111390273122161</v>
          </cell>
          <cell r="C63">
            <v>0</v>
          </cell>
          <cell r="D63">
            <v>46.111390273122161</v>
          </cell>
          <cell r="E63" t="str">
            <v>Noncancer Risk</v>
          </cell>
          <cell r="F63">
            <v>46.111390273122161</v>
          </cell>
          <cell r="G63">
            <v>50</v>
          </cell>
          <cell r="H63" t="str">
            <v>Noncancer Risk</v>
          </cell>
        </row>
        <row r="64">
          <cell r="A64" t="str">
            <v>DINITROTOLUENE, 2,4-</v>
          </cell>
          <cell r="B64">
            <v>88.79993636413451</v>
          </cell>
          <cell r="C64">
            <v>1.9165033817353438</v>
          </cell>
          <cell r="D64">
            <v>1.9165033817353438</v>
          </cell>
          <cell r="E64" t="str">
            <v>Cancer Risk</v>
          </cell>
          <cell r="F64">
            <v>1.9165033817353438</v>
          </cell>
          <cell r="G64">
            <v>2</v>
          </cell>
          <cell r="H64" t="str">
            <v>Cancer Risk</v>
          </cell>
        </row>
        <row r="65">
          <cell r="A65" t="str">
            <v>DIOXANE, 1,4-</v>
          </cell>
          <cell r="B65">
            <v>1970.4697251504956</v>
          </cell>
          <cell r="C65">
            <v>20.340896198670627</v>
          </cell>
          <cell r="D65">
            <v>20.340896198670627</v>
          </cell>
          <cell r="E65" t="str">
            <v>Cancer Risk</v>
          </cell>
          <cell r="F65">
            <v>20.340896198670627</v>
          </cell>
          <cell r="G65">
            <v>20</v>
          </cell>
          <cell r="H65" t="str">
            <v>Cancer Risk</v>
          </cell>
        </row>
        <row r="66">
          <cell r="A66" t="str">
            <v>ENDOSULFAN</v>
          </cell>
          <cell r="B66">
            <v>266.39980909240353</v>
          </cell>
          <cell r="C66">
            <v>0</v>
          </cell>
          <cell r="D66">
            <v>266.39980909240353</v>
          </cell>
          <cell r="E66" t="str">
            <v>Noncancer Risk</v>
          </cell>
          <cell r="F66">
            <v>266.39980909240353</v>
          </cell>
          <cell r="G66">
            <v>300</v>
          </cell>
          <cell r="H66" t="str">
            <v>Noncancer Risk</v>
          </cell>
        </row>
        <row r="67">
          <cell r="A67" t="str">
            <v>ENDRIN</v>
          </cell>
          <cell r="B67">
            <v>13.319990454620175</v>
          </cell>
          <cell r="C67">
            <v>0</v>
          </cell>
          <cell r="D67">
            <v>13.319990454620175</v>
          </cell>
          <cell r="E67" t="str">
            <v>Noncancer Risk</v>
          </cell>
          <cell r="F67">
            <v>13.319990454620175</v>
          </cell>
          <cell r="G67">
            <v>10</v>
          </cell>
          <cell r="H67" t="str">
            <v>Noncancer Risk</v>
          </cell>
        </row>
        <row r="68">
          <cell r="A68" t="str">
            <v>ETHYLBENZENE</v>
          </cell>
          <cell r="B68">
            <v>3284.1162085841602</v>
          </cell>
          <cell r="C68">
            <v>0</v>
          </cell>
          <cell r="D68">
            <v>500</v>
          </cell>
          <cell r="E68" t="str">
            <v>Ceiling (Medium)</v>
          </cell>
          <cell r="F68">
            <v>500</v>
          </cell>
          <cell r="G68">
            <v>500</v>
          </cell>
          <cell r="H68" t="str">
            <v>Ceiling (Medium)</v>
          </cell>
        </row>
        <row r="69">
          <cell r="A69" t="str">
            <v>ETHYLENE DIBROMIDE</v>
          </cell>
          <cell r="B69">
            <v>591.14091754514868</v>
          </cell>
          <cell r="C69">
            <v>1.0170448099335314</v>
          </cell>
          <cell r="D69">
            <v>1.0170448099335314</v>
          </cell>
          <cell r="E69" t="str">
            <v>Cancer Risk</v>
          </cell>
          <cell r="F69">
            <v>1.0170448099335314</v>
          </cell>
          <cell r="G69">
            <v>1</v>
          </cell>
          <cell r="H69" t="str">
            <v>Cancer Risk</v>
          </cell>
        </row>
        <row r="70">
          <cell r="A70" t="str">
            <v>FLUORANTHENE</v>
          </cell>
          <cell r="B70">
            <v>2846.0627176009275</v>
          </cell>
          <cell r="C70">
            <v>0</v>
          </cell>
          <cell r="D70">
            <v>1000</v>
          </cell>
          <cell r="E70" t="str">
            <v>Ceiling (High)</v>
          </cell>
          <cell r="F70">
            <v>1000</v>
          </cell>
          <cell r="G70">
            <v>1000</v>
          </cell>
          <cell r="H70" t="str">
            <v>Ceiling (High)</v>
          </cell>
        </row>
        <row r="71">
          <cell r="A71" t="str">
            <v>FLUORENE</v>
          </cell>
          <cell r="B71">
            <v>2846.0627176009275</v>
          </cell>
          <cell r="C71">
            <v>0</v>
          </cell>
          <cell r="D71">
            <v>1000</v>
          </cell>
          <cell r="E71" t="str">
            <v>Ceiling (High)</v>
          </cell>
          <cell r="F71">
            <v>1000</v>
          </cell>
          <cell r="G71">
            <v>1000</v>
          </cell>
          <cell r="H71" t="str">
            <v>Ceiling (High)</v>
          </cell>
        </row>
        <row r="72">
          <cell r="A72" t="str">
            <v>HEPTACHLOR</v>
          </cell>
          <cell r="B72">
            <v>22.199984091033627</v>
          </cell>
          <cell r="C72">
            <v>0.28960495546222975</v>
          </cell>
          <cell r="D72">
            <v>0.28960495546222975</v>
          </cell>
          <cell r="E72" t="str">
            <v>Cancer Risk</v>
          </cell>
          <cell r="F72">
            <v>0.28960495546222975</v>
          </cell>
          <cell r="G72">
            <v>0.3</v>
          </cell>
          <cell r="H72" t="str">
            <v>Cancer Risk</v>
          </cell>
        </row>
        <row r="73">
          <cell r="A73" t="str">
            <v>HEPTACHLOR EPOXIDE</v>
          </cell>
          <cell r="B73">
            <v>0.5771995863668743</v>
          </cell>
          <cell r="C73">
            <v>0.14321124171209165</v>
          </cell>
          <cell r="D73">
            <v>0.14321124171209165</v>
          </cell>
          <cell r="E73" t="str">
            <v>Cancer Risk</v>
          </cell>
          <cell r="F73">
            <v>0.14321124171209165</v>
          </cell>
          <cell r="G73">
            <v>0.1</v>
          </cell>
          <cell r="H73" t="str">
            <v>Cancer Risk</v>
          </cell>
        </row>
        <row r="74">
          <cell r="A74" t="str">
            <v>HEXACHLOROBENZENE</v>
          </cell>
          <cell r="B74">
            <v>0.44399968182067262</v>
          </cell>
          <cell r="C74">
            <v>0.81451393723752108</v>
          </cell>
          <cell r="D74">
            <v>0.44399968182067262</v>
          </cell>
          <cell r="E74" t="str">
            <v>Noncancer Risk</v>
          </cell>
          <cell r="F74">
            <v>0.66</v>
          </cell>
          <cell r="G74">
            <v>0.7</v>
          </cell>
          <cell r="H74" t="str">
            <v>PQL</v>
          </cell>
        </row>
        <row r="75">
          <cell r="A75" t="str">
            <v>HEXACHLOROBUTADIENE</v>
          </cell>
          <cell r="B75">
            <v>65.682324171683192</v>
          </cell>
          <cell r="C75">
            <v>26.078072049577724</v>
          </cell>
          <cell r="D75">
            <v>26.078072049577724</v>
          </cell>
          <cell r="E75" t="str">
            <v>Cancer Risk</v>
          </cell>
          <cell r="F75">
            <v>26.078072049577724</v>
          </cell>
          <cell r="G75">
            <v>30</v>
          </cell>
          <cell r="H75" t="str">
            <v>Cancer Risk</v>
          </cell>
        </row>
        <row r="76">
          <cell r="A76" t="str">
            <v>HEXACHLOROCYCLOHEXANE, GAMMA (gamma-HCH)</v>
          </cell>
          <cell r="B76">
            <v>18.441869957991276</v>
          </cell>
          <cell r="C76">
            <v>1.4486255087137934</v>
          </cell>
          <cell r="D76">
            <v>1.4486255087137934</v>
          </cell>
          <cell r="E76" t="str">
            <v>Cancer Risk</v>
          </cell>
          <cell r="F76">
            <v>1.4486255087137934</v>
          </cell>
          <cell r="G76">
            <v>1</v>
          </cell>
          <cell r="H76" t="str">
            <v>Cancer Risk</v>
          </cell>
        </row>
        <row r="77">
          <cell r="A77" t="str">
            <v>HEXACHLOROETHANE</v>
          </cell>
          <cell r="B77">
            <v>45.977626920178238</v>
          </cell>
          <cell r="C77">
            <v>50.852240496676572</v>
          </cell>
          <cell r="D77">
            <v>45.977626920178238</v>
          </cell>
          <cell r="E77" t="str">
            <v>Noncancer Risk</v>
          </cell>
          <cell r="F77">
            <v>45.977626920178238</v>
          </cell>
          <cell r="G77">
            <v>50</v>
          </cell>
          <cell r="H77" t="str">
            <v>Noncancer Risk</v>
          </cell>
        </row>
        <row r="78">
          <cell r="A78" t="str">
            <v>HMX</v>
          </cell>
          <cell r="B78">
            <v>3284.1162085841602</v>
          </cell>
          <cell r="C78">
            <v>0</v>
          </cell>
          <cell r="D78">
            <v>1000</v>
          </cell>
          <cell r="E78" t="str">
            <v>Ceiling (High)</v>
          </cell>
          <cell r="F78">
            <v>1000</v>
          </cell>
          <cell r="G78">
            <v>1000</v>
          </cell>
          <cell r="H78" t="str">
            <v>Ceiling (High)</v>
          </cell>
        </row>
        <row r="79">
          <cell r="A79" t="str">
            <v>INDENO(1,2,3-cd)PYRENE</v>
          </cell>
          <cell r="B79">
            <v>5250.0539788016431</v>
          </cell>
          <cell r="C79">
            <v>7.1791342354852494</v>
          </cell>
          <cell r="D79">
            <v>7.1791342354852494</v>
          </cell>
          <cell r="E79" t="str">
            <v>Cancer Risk</v>
          </cell>
          <cell r="F79">
            <v>7.1791342354852494</v>
          </cell>
          <cell r="G79">
            <v>7</v>
          </cell>
          <cell r="H79" t="str">
            <v>Cancer Risk</v>
          </cell>
        </row>
        <row r="80">
          <cell r="A80" t="str">
            <v>LEAD</v>
          </cell>
          <cell r="B80">
            <v>112.37441712583794</v>
          </cell>
          <cell r="C80">
            <v>0</v>
          </cell>
          <cell r="D80">
            <v>112.37441712583794</v>
          </cell>
          <cell r="E80" t="str">
            <v>Noncancer Risk</v>
          </cell>
          <cell r="F80">
            <v>200</v>
          </cell>
          <cell r="G80">
            <v>200</v>
          </cell>
          <cell r="H80" t="str">
            <v>Background</v>
          </cell>
        </row>
        <row r="81">
          <cell r="A81" t="str">
            <v>MERCURY</v>
          </cell>
          <cell r="B81">
            <v>18.210577083381416</v>
          </cell>
          <cell r="C81">
            <v>0</v>
          </cell>
          <cell r="D81">
            <v>18.210577083381416</v>
          </cell>
          <cell r="E81" t="str">
            <v>Noncancer Risk</v>
          </cell>
          <cell r="F81">
            <v>18.210577083381416</v>
          </cell>
          <cell r="G81">
            <v>20</v>
          </cell>
          <cell r="H81" t="str">
            <v>Noncancer Risk</v>
          </cell>
        </row>
        <row r="82">
          <cell r="A82" t="str">
            <v>METHOXYCHLOR</v>
          </cell>
          <cell r="B82">
            <v>221.99984091033627</v>
          </cell>
          <cell r="C82">
            <v>0</v>
          </cell>
          <cell r="D82">
            <v>221.99984091033627</v>
          </cell>
          <cell r="E82" t="str">
            <v>Noncancer Risk</v>
          </cell>
          <cell r="F82">
            <v>221.99984091033627</v>
          </cell>
          <cell r="G82">
            <v>200</v>
          </cell>
          <cell r="H82" t="str">
            <v>Noncancer Risk</v>
          </cell>
        </row>
        <row r="83">
          <cell r="A83" t="str">
            <v>METHYL ETHYL KETONE</v>
          </cell>
          <cell r="B83">
            <v>39409.394503009913</v>
          </cell>
          <cell r="C83">
            <v>0</v>
          </cell>
          <cell r="D83">
            <v>500</v>
          </cell>
          <cell r="E83" t="str">
            <v>Ceiling (Medium)</v>
          </cell>
          <cell r="F83">
            <v>500</v>
          </cell>
          <cell r="G83">
            <v>500</v>
          </cell>
          <cell r="H83" t="str">
            <v>Ceiling (Medium)</v>
          </cell>
        </row>
        <row r="84">
          <cell r="A84" t="str">
            <v>METHYL ISOBUTYL KETONE</v>
          </cell>
          <cell r="B84">
            <v>5254.5859337346556</v>
          </cell>
          <cell r="C84">
            <v>0</v>
          </cell>
          <cell r="D84">
            <v>500</v>
          </cell>
          <cell r="E84" t="str">
            <v>Ceiling (Medium)</v>
          </cell>
          <cell r="F84">
            <v>500</v>
          </cell>
          <cell r="G84">
            <v>500</v>
          </cell>
          <cell r="H84" t="str">
            <v>Ceiling (Medium)</v>
          </cell>
        </row>
        <row r="85">
          <cell r="A85" t="str">
            <v>METHYL MERCURY</v>
          </cell>
          <cell r="B85">
            <v>4.4399968182067253</v>
          </cell>
          <cell r="C85">
            <v>0</v>
          </cell>
          <cell r="D85">
            <v>4.4399968182067253</v>
          </cell>
          <cell r="E85" t="str">
            <v>Noncancer Risk</v>
          </cell>
          <cell r="F85">
            <v>4.4399968182067253</v>
          </cell>
          <cell r="G85">
            <v>4</v>
          </cell>
          <cell r="H85" t="str">
            <v>Noncancer Risk</v>
          </cell>
        </row>
        <row r="86">
          <cell r="A86" t="str">
            <v>METHYL TERT BUTYL ETHER</v>
          </cell>
          <cell r="B86">
            <v>6568.2324171683204</v>
          </cell>
          <cell r="C86">
            <v>0</v>
          </cell>
          <cell r="D86">
            <v>100</v>
          </cell>
          <cell r="E86" t="str">
            <v>Ceiling (Low)</v>
          </cell>
          <cell r="F86">
            <v>100</v>
          </cell>
          <cell r="G86">
            <v>100</v>
          </cell>
          <cell r="H86" t="str">
            <v>Ceiling (Low)</v>
          </cell>
        </row>
        <row r="87">
          <cell r="A87" t="str">
            <v>METHYLNAPHTHALENE, 2-</v>
          </cell>
          <cell r="B87">
            <v>284.60627176009274</v>
          </cell>
          <cell r="C87">
            <v>0</v>
          </cell>
          <cell r="D87">
            <v>284.60627176009274</v>
          </cell>
          <cell r="E87" t="str">
            <v>Noncancer Risk</v>
          </cell>
          <cell r="F87">
            <v>284.60627176009274</v>
          </cell>
          <cell r="G87">
            <v>300</v>
          </cell>
          <cell r="H87" t="str">
            <v>Noncancer Risk</v>
          </cell>
        </row>
        <row r="88">
          <cell r="A88" t="str">
            <v>NAPHTHALENE</v>
          </cell>
          <cell r="B88">
            <v>1423.0313588004637</v>
          </cell>
          <cell r="C88">
            <v>0</v>
          </cell>
          <cell r="D88">
            <v>500</v>
          </cell>
          <cell r="E88" t="str">
            <v>Ceiling (Medium)</v>
          </cell>
          <cell r="F88">
            <v>500</v>
          </cell>
          <cell r="G88">
            <v>500</v>
          </cell>
          <cell r="H88" t="str">
            <v>Ceiling (Medium)</v>
          </cell>
        </row>
        <row r="89">
          <cell r="A89" t="str">
            <v>NICKEL</v>
          </cell>
          <cell r="B89">
            <v>607.01923611271388</v>
          </cell>
          <cell r="C89">
            <v>0</v>
          </cell>
          <cell r="D89">
            <v>607.01923611271388</v>
          </cell>
          <cell r="E89" t="str">
            <v>Noncancer Risk</v>
          </cell>
          <cell r="F89">
            <v>607.01923611271388</v>
          </cell>
          <cell r="G89">
            <v>600</v>
          </cell>
          <cell r="H89" t="str">
            <v>Noncancer Risk</v>
          </cell>
        </row>
        <row r="90">
          <cell r="A90" t="str">
            <v>PENTACHLOROPHENOL</v>
          </cell>
          <cell r="B90">
            <v>115.27847568280541</v>
          </cell>
          <cell r="C90">
            <v>1.6076477636647666</v>
          </cell>
          <cell r="D90">
            <v>1.6076477636647666</v>
          </cell>
          <cell r="E90" t="str">
            <v>Cancer Risk</v>
          </cell>
          <cell r="F90">
            <v>3.3</v>
          </cell>
          <cell r="G90">
            <v>3</v>
          </cell>
          <cell r="H90" t="str">
            <v>PQL</v>
          </cell>
        </row>
        <row r="91">
          <cell r="A91" t="str">
            <v>PERCHLORATE</v>
          </cell>
          <cell r="B91">
            <v>3.1079977727447075</v>
          </cell>
          <cell r="C91">
            <v>0</v>
          </cell>
          <cell r="D91">
            <v>3.1079977727447075</v>
          </cell>
          <cell r="E91" t="str">
            <v>Noncancer Risk</v>
          </cell>
          <cell r="F91">
            <v>3.1079977727447075</v>
          </cell>
          <cell r="G91">
            <v>3</v>
          </cell>
          <cell r="H91" t="str">
            <v>Noncancer Risk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D92">
            <v>0</v>
          </cell>
          <cell r="E92" t="str">
            <v>Noncancer Risk</v>
          </cell>
          <cell r="F92">
            <v>0</v>
          </cell>
          <cell r="G92">
            <v>1000</v>
          </cell>
          <cell r="H92" t="str">
            <v>Lowest EPH Fraction</v>
          </cell>
        </row>
        <row r="93">
          <cell r="A93" t="str">
            <v>Aliphatics          C5 to C8</v>
          </cell>
          <cell r="B93">
            <v>1214.0384722254278</v>
          </cell>
          <cell r="C93">
            <v>0</v>
          </cell>
          <cell r="D93">
            <v>100</v>
          </cell>
          <cell r="E93" t="str">
            <v>Ceiling (Low)</v>
          </cell>
          <cell r="F93">
            <v>100</v>
          </cell>
          <cell r="G93">
            <v>100</v>
          </cell>
          <cell r="H93" t="str">
            <v>Ceiling (Low)</v>
          </cell>
        </row>
        <row r="94">
          <cell r="A94" t="str">
            <v>C9 to C12</v>
          </cell>
          <cell r="B94">
            <v>3035.0961805635702</v>
          </cell>
          <cell r="C94">
            <v>0</v>
          </cell>
          <cell r="D94">
            <v>1000</v>
          </cell>
          <cell r="E94" t="str">
            <v>Ceiling (High)</v>
          </cell>
          <cell r="F94">
            <v>1000</v>
          </cell>
          <cell r="G94">
            <v>1000</v>
          </cell>
          <cell r="H94" t="str">
            <v>Ceiling (High)</v>
          </cell>
        </row>
        <row r="95">
          <cell r="A95" t="str">
            <v>C9 to C18</v>
          </cell>
          <cell r="B95">
            <v>3035.0961805635702</v>
          </cell>
          <cell r="C95">
            <v>0</v>
          </cell>
          <cell r="D95">
            <v>1000</v>
          </cell>
          <cell r="E95" t="str">
            <v>Ceiling (High)</v>
          </cell>
          <cell r="F95">
            <v>1000</v>
          </cell>
          <cell r="G95">
            <v>1000</v>
          </cell>
          <cell r="H95" t="str">
            <v>Ceiling (High)</v>
          </cell>
        </row>
        <row r="96">
          <cell r="A96" t="str">
            <v>C19 to C36</v>
          </cell>
          <cell r="B96">
            <v>60701.923611271399</v>
          </cell>
          <cell r="C96">
            <v>0</v>
          </cell>
          <cell r="D96">
            <v>3000</v>
          </cell>
          <cell r="E96" t="str">
            <v>Ceiling (High)</v>
          </cell>
          <cell r="F96">
            <v>3000</v>
          </cell>
          <cell r="G96">
            <v>3000</v>
          </cell>
          <cell r="H96" t="str">
            <v>Ceiling (High)</v>
          </cell>
        </row>
        <row r="97">
          <cell r="A97" t="str">
            <v>Aromatics          C9 to C10</v>
          </cell>
          <cell r="B97">
            <v>910.52885416907088</v>
          </cell>
          <cell r="C97">
            <v>0</v>
          </cell>
          <cell r="D97">
            <v>100</v>
          </cell>
          <cell r="E97" t="str">
            <v>Ceiling (Low)</v>
          </cell>
          <cell r="F97">
            <v>100</v>
          </cell>
          <cell r="G97">
            <v>100</v>
          </cell>
          <cell r="H97" t="str">
            <v>Ceiling (Low)</v>
          </cell>
        </row>
        <row r="98">
          <cell r="A98" t="str">
            <v>C11 to C22</v>
          </cell>
          <cell r="B98">
            <v>2134.5470382006956</v>
          </cell>
          <cell r="C98">
            <v>0</v>
          </cell>
          <cell r="D98">
            <v>1000</v>
          </cell>
          <cell r="E98" t="str">
            <v>Ceiling (High)</v>
          </cell>
          <cell r="F98">
            <v>1000</v>
          </cell>
          <cell r="G98">
            <v>1000</v>
          </cell>
          <cell r="H98" t="str">
            <v>Ceiling (High)</v>
          </cell>
        </row>
        <row r="99">
          <cell r="A99" t="str">
            <v>PHENANTHRENE</v>
          </cell>
          <cell r="B99">
            <v>2134.5470382006956</v>
          </cell>
          <cell r="C99">
            <v>0</v>
          </cell>
          <cell r="D99">
            <v>500</v>
          </cell>
          <cell r="E99" t="str">
            <v>Ceiling (Medium)</v>
          </cell>
          <cell r="F99">
            <v>500</v>
          </cell>
          <cell r="G99">
            <v>500</v>
          </cell>
          <cell r="H99" t="str">
            <v>Ceiling (Medium)</v>
          </cell>
        </row>
        <row r="100">
          <cell r="A100" t="str">
            <v>PHENOL</v>
          </cell>
          <cell r="B100">
            <v>6916.7085409683241</v>
          </cell>
          <cell r="C100">
            <v>0</v>
          </cell>
          <cell r="D100">
            <v>500</v>
          </cell>
          <cell r="E100" t="str">
            <v>Ceiling (Medium)</v>
          </cell>
          <cell r="F100">
            <v>500</v>
          </cell>
          <cell r="G100">
            <v>500</v>
          </cell>
          <cell r="H100" t="str">
            <v>Ceiling (Medium)</v>
          </cell>
        </row>
        <row r="101">
          <cell r="A101" t="str">
            <v>POLYCHLORINATED BIPHENYLS (PCBs)</v>
          </cell>
          <cell r="B101">
            <v>0.88799936364134524</v>
          </cell>
          <cell r="C101">
            <v>0.651611149790017</v>
          </cell>
          <cell r="D101">
            <v>0.651611149790017</v>
          </cell>
          <cell r="E101" t="str">
            <v>Cancer Risk</v>
          </cell>
          <cell r="F101">
            <v>0.651611149790017</v>
          </cell>
          <cell r="G101">
            <v>1</v>
          </cell>
          <cell r="H101" t="str">
            <v>Not Calculated</v>
          </cell>
        </row>
        <row r="102">
          <cell r="A102" t="str">
            <v>PYRENE</v>
          </cell>
          <cell r="B102">
            <v>2134.5470382006956</v>
          </cell>
          <cell r="C102">
            <v>0</v>
          </cell>
          <cell r="D102">
            <v>1000</v>
          </cell>
          <cell r="E102" t="str">
            <v>Ceiling (High)</v>
          </cell>
          <cell r="F102">
            <v>1000</v>
          </cell>
          <cell r="G102">
            <v>1000</v>
          </cell>
          <cell r="H102" t="str">
            <v>Ceiling (High)</v>
          </cell>
        </row>
        <row r="103">
          <cell r="A103" t="str">
            <v>RDX</v>
          </cell>
          <cell r="B103">
            <v>211.53184806115794</v>
          </cell>
          <cell r="C103">
            <v>20.102245488249565</v>
          </cell>
          <cell r="D103">
            <v>20.102245488249565</v>
          </cell>
          <cell r="E103" t="str">
            <v>Cancer Risk</v>
          </cell>
          <cell r="F103">
            <v>20.102245488249565</v>
          </cell>
          <cell r="G103">
            <v>20</v>
          </cell>
          <cell r="H103" t="str">
            <v>Cancer Risk</v>
          </cell>
        </row>
        <row r="104">
          <cell r="A104" t="str">
            <v>SELENIUM</v>
          </cell>
          <cell r="B104">
            <v>380.52541156316641</v>
          </cell>
          <cell r="C104">
            <v>0</v>
          </cell>
          <cell r="D104">
            <v>380.52541156316641</v>
          </cell>
          <cell r="E104" t="str">
            <v>Noncancer Risk</v>
          </cell>
          <cell r="F104">
            <v>380.52541156316641</v>
          </cell>
          <cell r="G104">
            <v>400</v>
          </cell>
          <cell r="H104" t="str">
            <v>Noncancer Risk</v>
          </cell>
        </row>
        <row r="105">
          <cell r="A105" t="str">
            <v>SILVER</v>
          </cell>
          <cell r="B105">
            <v>115.27847568280541</v>
          </cell>
          <cell r="C105">
            <v>0</v>
          </cell>
          <cell r="D105">
            <v>115.27847568280541</v>
          </cell>
          <cell r="E105" t="str">
            <v>Noncancer Risk</v>
          </cell>
          <cell r="F105">
            <v>115.27847568280541</v>
          </cell>
          <cell r="G105">
            <v>100</v>
          </cell>
          <cell r="H105" t="str">
            <v>Noncancer Risk</v>
          </cell>
        </row>
        <row r="106">
          <cell r="A106" t="str">
            <v>STYRENE</v>
          </cell>
          <cell r="B106">
            <v>13136.464834336641</v>
          </cell>
          <cell r="C106">
            <v>67.802987328902091</v>
          </cell>
          <cell r="D106">
            <v>67.802987328902091</v>
          </cell>
          <cell r="E106" t="str">
            <v>Cancer Risk</v>
          </cell>
          <cell r="F106">
            <v>67.802987328902091</v>
          </cell>
          <cell r="G106">
            <v>70</v>
          </cell>
          <cell r="H106" t="str">
            <v>Cancer Risk</v>
          </cell>
        </row>
        <row r="107">
          <cell r="A107" t="str">
            <v>TCDD, 2,3,7,8-  (equivalents)</v>
          </cell>
          <cell r="B107">
            <v>3.1079977727447078E-5</v>
          </cell>
          <cell r="C107">
            <v>8.6881486638668924E-6</v>
          </cell>
          <cell r="D107">
            <v>8.6881486638668924E-6</v>
          </cell>
          <cell r="E107" t="str">
            <v>Cancer Risk</v>
          </cell>
          <cell r="F107">
            <v>2.1999999999999999E-5</v>
          </cell>
          <cell r="G107">
            <v>2.0000000000000002E-5</v>
          </cell>
          <cell r="H107" t="str">
            <v>Background</v>
          </cell>
        </row>
        <row r="108">
          <cell r="A108" t="str">
            <v>TETRACHLOROETHANE, 1,1,1,2-</v>
          </cell>
          <cell r="B108">
            <v>1970.4697251504956</v>
          </cell>
          <cell r="C108">
            <v>78.234216148733182</v>
          </cell>
          <cell r="D108">
            <v>78.234216148733182</v>
          </cell>
          <cell r="E108" t="str">
            <v>Cancer Risk</v>
          </cell>
          <cell r="F108">
            <v>78.234216148733182</v>
          </cell>
          <cell r="G108">
            <v>80</v>
          </cell>
          <cell r="H108" t="str">
            <v>Cancer Risk</v>
          </cell>
        </row>
        <row r="109">
          <cell r="A109" t="str">
            <v>TETRACHLOROETHANE, 1,1,2,2-</v>
          </cell>
          <cell r="B109">
            <v>1313.6464834336639</v>
          </cell>
          <cell r="C109">
            <v>10.170448099335314</v>
          </cell>
          <cell r="D109">
            <v>10.170448099335314</v>
          </cell>
          <cell r="E109" t="str">
            <v>Cancer Risk</v>
          </cell>
          <cell r="F109">
            <v>10.170448099335314</v>
          </cell>
          <cell r="G109">
            <v>10</v>
          </cell>
          <cell r="H109" t="str">
            <v>Cancer Risk</v>
          </cell>
        </row>
        <row r="110">
          <cell r="A110" t="str">
            <v>TETRACHLOROETHYLENE</v>
          </cell>
          <cell r="B110">
            <v>0</v>
          </cell>
        </row>
        <row r="111">
          <cell r="A111" t="str">
            <v>THALLIUM</v>
          </cell>
          <cell r="B111">
            <v>6.0884065850106639</v>
          </cell>
          <cell r="C111">
            <v>0</v>
          </cell>
          <cell r="D111">
            <v>6.0884065850106639</v>
          </cell>
          <cell r="E111" t="str">
            <v>Noncancer Risk</v>
          </cell>
          <cell r="F111">
            <v>8</v>
          </cell>
          <cell r="G111">
            <v>8</v>
          </cell>
          <cell r="H111" t="str">
            <v>PQL</v>
          </cell>
        </row>
        <row r="112">
          <cell r="A112" t="str">
            <v>TOLUENE</v>
          </cell>
          <cell r="B112">
            <v>5254.5859337346556</v>
          </cell>
          <cell r="C112">
            <v>0</v>
          </cell>
          <cell r="D112">
            <v>500</v>
          </cell>
          <cell r="E112" t="str">
            <v>Ceiling (Medium)</v>
          </cell>
          <cell r="F112">
            <v>500</v>
          </cell>
          <cell r="G112">
            <v>500</v>
          </cell>
          <cell r="H112" t="str">
            <v>Ceiling (Medium)</v>
          </cell>
        </row>
        <row r="113">
          <cell r="A113" t="str">
            <v>TRICHLOROBENZENE, 1,2,4-</v>
          </cell>
          <cell r="B113">
            <v>656.82324171683194</v>
          </cell>
          <cell r="C113">
            <v>0</v>
          </cell>
          <cell r="D113">
            <v>656.82324171683194</v>
          </cell>
          <cell r="E113" t="str">
            <v>Noncancer Risk</v>
          </cell>
          <cell r="F113">
            <v>656.82324171683194</v>
          </cell>
          <cell r="G113">
            <v>700</v>
          </cell>
          <cell r="H113" t="str">
            <v>Noncancer Risk</v>
          </cell>
        </row>
        <row r="114">
          <cell r="A114" t="str">
            <v>TRICHLOROETHANE, 1,1,1-</v>
          </cell>
          <cell r="B114">
            <v>131364.6483433664</v>
          </cell>
          <cell r="C114">
            <v>0</v>
          </cell>
          <cell r="D114">
            <v>500</v>
          </cell>
          <cell r="E114" t="str">
            <v>Ceiling (Medium)</v>
          </cell>
          <cell r="F114">
            <v>500</v>
          </cell>
          <cell r="G114">
            <v>500</v>
          </cell>
          <cell r="H114" t="str">
            <v>Ceiling (Medium)</v>
          </cell>
        </row>
        <row r="115">
          <cell r="A115" t="str">
            <v>TRICHLOROETHANE, 1,1,2-</v>
          </cell>
          <cell r="B115">
            <v>262.72929668673277</v>
          </cell>
          <cell r="C115">
            <v>35.68578280468531</v>
          </cell>
          <cell r="D115">
            <v>35.68578280468531</v>
          </cell>
          <cell r="E115" t="str">
            <v>Cancer Risk</v>
          </cell>
          <cell r="F115">
            <v>35.68578280468531</v>
          </cell>
          <cell r="G115">
            <v>40</v>
          </cell>
          <cell r="H115" t="str">
            <v>Cancer Risk</v>
          </cell>
        </row>
        <row r="116">
          <cell r="A116" t="str">
            <v>TRICHLOROETHYLENE</v>
          </cell>
          <cell r="B116">
            <v>32.841162085841596</v>
          </cell>
          <cell r="C116">
            <v>40.681792397341255</v>
          </cell>
          <cell r="D116">
            <v>32.841162085841596</v>
          </cell>
          <cell r="E116" t="str">
            <v>Noncancer Risk</v>
          </cell>
          <cell r="F116">
            <v>32.841162085841596</v>
          </cell>
          <cell r="G116">
            <v>30</v>
          </cell>
          <cell r="H116" t="str">
            <v>Noncancer Risk</v>
          </cell>
        </row>
        <row r="117">
          <cell r="A117" t="str">
            <v>TRICHLOROPHENOL, 2,4,5-</v>
          </cell>
          <cell r="B117">
            <v>2305.5695136561085</v>
          </cell>
          <cell r="C117">
            <v>0</v>
          </cell>
          <cell r="D117">
            <v>1000</v>
          </cell>
          <cell r="E117" t="str">
            <v>Ceiling (High)</v>
          </cell>
          <cell r="F117">
            <v>1000</v>
          </cell>
          <cell r="G117">
            <v>1000</v>
          </cell>
          <cell r="H117" t="str">
            <v>Ceiling (High)</v>
          </cell>
        </row>
        <row r="118">
          <cell r="A118" t="str">
            <v>TRICHLOROPHENOL 2,4,6-</v>
          </cell>
          <cell r="B118">
            <v>23.055695136561081</v>
          </cell>
          <cell r="C118">
            <v>58.4599186787188</v>
          </cell>
          <cell r="D118">
            <v>23.055695136561081</v>
          </cell>
          <cell r="E118" t="str">
            <v>Noncancer Risk</v>
          </cell>
          <cell r="F118">
            <v>23.055695136561081</v>
          </cell>
          <cell r="G118">
            <v>20</v>
          </cell>
          <cell r="H118" t="str">
            <v>Noncancer Risk</v>
          </cell>
        </row>
        <row r="119">
          <cell r="A119" t="str">
            <v>VANADIUM</v>
          </cell>
          <cell r="B119">
            <v>399.59971363860524</v>
          </cell>
          <cell r="C119">
            <v>0</v>
          </cell>
          <cell r="D119">
            <v>399.59971363860524</v>
          </cell>
          <cell r="E119" t="str">
            <v>Noncancer Risk</v>
          </cell>
          <cell r="F119">
            <v>399.59971363860524</v>
          </cell>
          <cell r="G119">
            <v>400</v>
          </cell>
          <cell r="H119" t="str">
            <v>Noncancer Risk</v>
          </cell>
        </row>
        <row r="120">
          <cell r="A120" t="str">
            <v>VINYL CHLORIDE</v>
          </cell>
          <cell r="B120">
            <v>197.04697251504959</v>
          </cell>
          <cell r="C120">
            <v>1.4529211570479019</v>
          </cell>
          <cell r="D120">
            <v>1.4529211570479019</v>
          </cell>
          <cell r="E120" t="str">
            <v>Cancer Risk</v>
          </cell>
          <cell r="F120">
            <v>1.4529211570479019</v>
          </cell>
          <cell r="G120">
            <v>1</v>
          </cell>
          <cell r="H120" t="str">
            <v>Cancer Risk</v>
          </cell>
        </row>
        <row r="121">
          <cell r="A121" t="str">
            <v>XYLENES (Mixed Isomers)</v>
          </cell>
          <cell r="B121">
            <v>13136.464834336641</v>
          </cell>
          <cell r="C121">
            <v>0</v>
          </cell>
          <cell r="D121">
            <v>500</v>
          </cell>
          <cell r="E121" t="str">
            <v>Ceiling (Medium)</v>
          </cell>
          <cell r="F121">
            <v>500</v>
          </cell>
          <cell r="G121">
            <v>500</v>
          </cell>
          <cell r="H121" t="str">
            <v>Ceiling (Medium)</v>
          </cell>
        </row>
        <row r="122">
          <cell r="A122" t="str">
            <v>ZINC</v>
          </cell>
          <cell r="B122">
            <v>13319.990454620176</v>
          </cell>
          <cell r="C122">
            <v>0</v>
          </cell>
          <cell r="D122">
            <v>1000</v>
          </cell>
          <cell r="E122" t="str">
            <v>Ceiling (High)</v>
          </cell>
          <cell r="F122">
            <v>1000</v>
          </cell>
          <cell r="G122">
            <v>1000</v>
          </cell>
          <cell r="H122" t="str">
            <v>Ceiling (High)</v>
          </cell>
        </row>
      </sheetData>
      <sheetData sheetId="2">
        <row r="1">
          <cell r="A1" t="str">
            <v>S-1 Soil Exposure Assumptions</v>
          </cell>
        </row>
        <row r="3">
          <cell r="A3" t="str">
            <v>This spreadsheet calculates exposure factors for the a residential receptor, both for noncancer and cancer health endpoints.  These factors</v>
          </cell>
        </row>
        <row r="4">
          <cell r="A4" t="str">
            <v>are receptor-specific and apply regardless of contaminant of concern.  These values are then used in combination with chemical-specific</v>
          </cell>
        </row>
        <row r="5">
          <cell r="A5" t="str">
            <v>factors to calculate Risk Based Levels.</v>
          </cell>
        </row>
        <row r="8">
          <cell r="A8" t="str">
            <v>Soil Ingestion Exposures</v>
          </cell>
        </row>
        <row r="10">
          <cell r="B10" t="str">
            <v>Average</v>
          </cell>
          <cell r="C10" t="str">
            <v>Soil Ingestion</v>
          </cell>
          <cell r="D10" t="str">
            <v>Exposure</v>
          </cell>
          <cell r="F10" t="str">
            <v>Exposure</v>
          </cell>
          <cell r="G10" t="str">
            <v>Averaging</v>
          </cell>
          <cell r="H10" t="str">
            <v>Conversion</v>
          </cell>
          <cell r="I10" t="str">
            <v>Conversion</v>
          </cell>
          <cell r="J10" t="str">
            <v>Conversion</v>
          </cell>
        </row>
        <row r="11">
          <cell r="B11" t="str">
            <v>Body Weight</v>
          </cell>
          <cell r="C11" t="str">
            <v>Rate</v>
          </cell>
          <cell r="D11" t="str">
            <v>Frequency</v>
          </cell>
          <cell r="F11" t="str">
            <v>Period</v>
          </cell>
          <cell r="G11" t="str">
            <v>Period</v>
          </cell>
          <cell r="H11" t="str">
            <v>Constant</v>
          </cell>
          <cell r="I11" t="str">
            <v>Constant</v>
          </cell>
          <cell r="J11" t="str">
            <v>Constant</v>
          </cell>
        </row>
        <row r="12">
          <cell r="B12" t="str">
            <v>BW</v>
          </cell>
          <cell r="C12" t="str">
            <v>IR</v>
          </cell>
          <cell r="D12" t="str">
            <v>EF1</v>
          </cell>
          <cell r="E12" t="str">
            <v>EF2</v>
          </cell>
          <cell r="F12" t="str">
            <v>EP</v>
          </cell>
          <cell r="G12" t="str">
            <v>AP</v>
          </cell>
          <cell r="H12" t="str">
            <v>C1</v>
          </cell>
          <cell r="I12" t="str">
            <v>C2</v>
          </cell>
          <cell r="J12" t="str">
            <v>C3</v>
          </cell>
        </row>
        <row r="13">
          <cell r="B13" t="str">
            <v>kg</v>
          </cell>
          <cell r="C13" t="str">
            <v>mg/day</v>
          </cell>
          <cell r="D13" t="str">
            <v>days/week</v>
          </cell>
          <cell r="E13" t="str">
            <v>weeks/year</v>
          </cell>
          <cell r="F13" t="str">
            <v>years</v>
          </cell>
          <cell r="G13" t="str">
            <v>years</v>
          </cell>
          <cell r="H13" t="str">
            <v>days/year</v>
          </cell>
          <cell r="I13" t="str">
            <v>mg/kg</v>
          </cell>
          <cell r="J13" t="str">
            <v>mg/g</v>
          </cell>
          <cell r="K13" t="str">
            <v>Average Daily</v>
          </cell>
        </row>
        <row r="14">
          <cell r="A14" t="str">
            <v>Noncancer Risk</v>
          </cell>
          <cell r="K14" t="str">
            <v>Soil Ingestion</v>
          </cell>
        </row>
        <row r="15">
          <cell r="A15" t="str">
            <v>Receptor:</v>
          </cell>
          <cell r="K15" t="str">
            <v>Rate</v>
          </cell>
        </row>
        <row r="16">
          <cell r="A16" t="str">
            <v>Resident, Age 1-8</v>
          </cell>
          <cell r="K16" t="str">
            <v>kg soil/kg bodyweight</v>
          </cell>
        </row>
        <row r="17">
          <cell r="A17" t="str">
            <v>Age 1-8</v>
          </cell>
          <cell r="B17">
            <v>16.985714285714284</v>
          </cell>
          <cell r="C17">
            <v>100</v>
          </cell>
          <cell r="D17">
            <v>5</v>
          </cell>
          <cell r="E17">
            <v>30</v>
          </cell>
          <cell r="F17">
            <v>7</v>
          </cell>
          <cell r="G17">
            <v>7</v>
          </cell>
          <cell r="H17">
            <v>365</v>
          </cell>
          <cell r="I17">
            <v>1000000</v>
          </cell>
          <cell r="J17">
            <v>1000</v>
          </cell>
          <cell r="K17" t="str">
            <v>/day</v>
          </cell>
        </row>
        <row r="18">
          <cell r="A18" t="str">
            <v>Receptor Total</v>
          </cell>
          <cell r="K18">
            <v>2.4194384598546032E-6</v>
          </cell>
        </row>
        <row r="19">
          <cell r="K19" t="str">
            <v>Lifetime</v>
          </cell>
        </row>
        <row r="20">
          <cell r="A20" t="str">
            <v>Cancer Risk</v>
          </cell>
          <cell r="K20" t="str">
            <v>Average Daily</v>
          </cell>
        </row>
        <row r="21">
          <cell r="A21" t="str">
            <v>Receptor:</v>
          </cell>
          <cell r="K21" t="str">
            <v>Soil Ingestion</v>
          </cell>
        </row>
        <row r="22">
          <cell r="A22" t="str">
            <v>Resident, Age 1-31</v>
          </cell>
          <cell r="K22" t="str">
            <v>Rate</v>
          </cell>
        </row>
        <row r="23">
          <cell r="A23" t="str">
            <v>Age 1-8</v>
          </cell>
          <cell r="B23">
            <v>16.985714285714284</v>
          </cell>
          <cell r="C23">
            <v>100</v>
          </cell>
          <cell r="D23">
            <v>5</v>
          </cell>
          <cell r="E23">
            <v>30</v>
          </cell>
          <cell r="F23">
            <v>7</v>
          </cell>
          <cell r="K23" t="str">
            <v>kg soil/kg bodyweight</v>
          </cell>
        </row>
        <row r="24">
          <cell r="A24" t="str">
            <v>Age 8-15</v>
          </cell>
          <cell r="B24">
            <v>39.928571428571431</v>
          </cell>
          <cell r="C24">
            <v>50</v>
          </cell>
          <cell r="D24">
            <v>5</v>
          </cell>
          <cell r="E24">
            <v>30</v>
          </cell>
          <cell r="F24">
            <v>7</v>
          </cell>
          <cell r="K24" t="str">
            <v>/day</v>
          </cell>
        </row>
        <row r="25">
          <cell r="A25" t="str">
            <v>Age 15-31</v>
          </cell>
          <cell r="B25">
            <v>58.668749999999996</v>
          </cell>
          <cell r="C25">
            <v>50</v>
          </cell>
          <cell r="D25">
            <v>5</v>
          </cell>
          <cell r="E25">
            <v>30</v>
          </cell>
          <cell r="F25">
            <v>16</v>
          </cell>
        </row>
        <row r="26">
          <cell r="A26" t="str">
            <v>Receptor Total</v>
          </cell>
          <cell r="F26">
            <v>30</v>
          </cell>
          <cell r="G26">
            <v>70</v>
          </cell>
          <cell r="H26">
            <v>365</v>
          </cell>
          <cell r="I26">
            <v>1000000</v>
          </cell>
          <cell r="J26">
            <v>1000</v>
          </cell>
          <cell r="K26">
            <v>3.7345969153961462E-7</v>
          </cell>
        </row>
        <row r="29">
          <cell r="A29" t="str">
            <v>Soil Dermal Exposures</v>
          </cell>
        </row>
        <row r="33">
          <cell r="B33" t="str">
            <v>Average</v>
          </cell>
          <cell r="C33" t="str">
            <v>Average Skin</v>
          </cell>
          <cell r="D33" t="str">
            <v>Soil</v>
          </cell>
        </row>
        <row r="34">
          <cell r="B34" t="str">
            <v>Body Weight</v>
          </cell>
          <cell r="C34" t="str">
            <v>Surface</v>
          </cell>
          <cell r="D34" t="str">
            <v>Adherence</v>
          </cell>
          <cell r="E34" t="str">
            <v>Exposure</v>
          </cell>
          <cell r="G34" t="str">
            <v>Exposure</v>
          </cell>
          <cell r="H34" t="str">
            <v>Averaging</v>
          </cell>
          <cell r="I34" t="str">
            <v>Conversion</v>
          </cell>
          <cell r="J34" t="str">
            <v>Conversion</v>
          </cell>
          <cell r="K34" t="str">
            <v>Conversion</v>
          </cell>
        </row>
        <row r="35">
          <cell r="C35" t="str">
            <v>Area Exposed</v>
          </cell>
          <cell r="D35" t="str">
            <v>Factor</v>
          </cell>
          <cell r="E35" t="str">
            <v>Frequency</v>
          </cell>
          <cell r="G35" t="str">
            <v>Period</v>
          </cell>
          <cell r="H35" t="str">
            <v>Period</v>
          </cell>
          <cell r="I35" t="str">
            <v>Constant</v>
          </cell>
          <cell r="J35" t="str">
            <v>Constant</v>
          </cell>
          <cell r="K35" t="str">
            <v>Constant</v>
          </cell>
        </row>
        <row r="36">
          <cell r="B36" t="str">
            <v>BW</v>
          </cell>
          <cell r="C36" t="str">
            <v>SSA</v>
          </cell>
          <cell r="D36" t="str">
            <v>SAF</v>
          </cell>
          <cell r="E36" t="str">
            <v>EF1</v>
          </cell>
          <cell r="F36" t="str">
            <v>EF2</v>
          </cell>
          <cell r="G36" t="str">
            <v>EP</v>
          </cell>
          <cell r="H36" t="str">
            <v>AP</v>
          </cell>
          <cell r="I36" t="str">
            <v>C1</v>
          </cell>
          <cell r="J36" t="str">
            <v>C2</v>
          </cell>
          <cell r="K36" t="str">
            <v>C3</v>
          </cell>
        </row>
        <row r="37">
          <cell r="B37" t="str">
            <v>kg</v>
          </cell>
          <cell r="C37" t="str">
            <v>cm2/day</v>
          </cell>
          <cell r="D37" t="str">
            <v>mg/cm2</v>
          </cell>
          <cell r="E37" t="str">
            <v>days/week</v>
          </cell>
          <cell r="F37" t="str">
            <v>weeks/year</v>
          </cell>
          <cell r="G37" t="str">
            <v>years</v>
          </cell>
          <cell r="H37" t="str">
            <v>years</v>
          </cell>
          <cell r="I37" t="str">
            <v>days/year</v>
          </cell>
          <cell r="J37" t="str">
            <v>mg/kg</v>
          </cell>
          <cell r="K37" t="str">
            <v>mg/g</v>
          </cell>
        </row>
        <row r="38">
          <cell r="A38" t="str">
            <v>Noncancer Risk</v>
          </cell>
          <cell r="L38" t="str">
            <v>Average Daily</v>
          </cell>
        </row>
        <row r="39">
          <cell r="A39" t="str">
            <v>Receptor:</v>
          </cell>
          <cell r="L39" t="str">
            <v>Soil Dermal</v>
          </cell>
        </row>
        <row r="40">
          <cell r="A40" t="str">
            <v>Resident, Age 1-8</v>
          </cell>
          <cell r="L40" t="str">
            <v>Contact Rate</v>
          </cell>
        </row>
        <row r="41">
          <cell r="A41" t="str">
            <v>Age 1-8</v>
          </cell>
          <cell r="B41">
            <v>16.985714285714284</v>
          </cell>
          <cell r="C41">
            <v>2431.2309999999998</v>
          </cell>
          <cell r="D41">
            <v>0.3544701618233726</v>
          </cell>
          <cell r="E41">
            <v>5</v>
          </cell>
          <cell r="F41">
            <v>30</v>
          </cell>
          <cell r="G41">
            <v>7</v>
          </cell>
          <cell r="L41" t="str">
            <v>kg soil/kg bw/day</v>
          </cell>
        </row>
        <row r="42">
          <cell r="A42" t="str">
            <v>Receptor Total</v>
          </cell>
          <cell r="G42">
            <v>7</v>
          </cell>
          <cell r="H42">
            <v>7</v>
          </cell>
          <cell r="I42">
            <v>365</v>
          </cell>
          <cell r="J42">
            <v>1000000</v>
          </cell>
          <cell r="K42">
            <v>1000</v>
          </cell>
        </row>
        <row r="43">
          <cell r="L43">
            <v>2.0850692726707141E-5</v>
          </cell>
        </row>
        <row r="44">
          <cell r="A44" t="str">
            <v>Cancer Risk</v>
          </cell>
          <cell r="L44" t="str">
            <v>Lifetime</v>
          </cell>
        </row>
        <row r="45">
          <cell r="A45" t="str">
            <v>Receptor:</v>
          </cell>
          <cell r="L45" t="str">
            <v>Average Daily</v>
          </cell>
        </row>
        <row r="46">
          <cell r="A46" t="str">
            <v>Resident, Age 1-31</v>
          </cell>
          <cell r="L46" t="str">
            <v>Soil Dermal</v>
          </cell>
        </row>
        <row r="47">
          <cell r="A47" t="str">
            <v>Age 1-8</v>
          </cell>
          <cell r="B47">
            <v>16.985714285714284</v>
          </cell>
          <cell r="C47">
            <v>2431.2309999999998</v>
          </cell>
          <cell r="D47">
            <v>0.3544701618233726</v>
          </cell>
          <cell r="E47">
            <v>5</v>
          </cell>
          <cell r="F47">
            <v>30</v>
          </cell>
          <cell r="G47">
            <v>7</v>
          </cell>
          <cell r="L47" t="str">
            <v>Contact Rate</v>
          </cell>
        </row>
        <row r="48">
          <cell r="A48" t="str">
            <v>Age 8-15</v>
          </cell>
          <cell r="B48">
            <v>39.928571428571431</v>
          </cell>
          <cell r="C48">
            <v>4427.2854285714284</v>
          </cell>
          <cell r="D48">
            <v>0.13902581953636989</v>
          </cell>
          <cell r="E48">
            <v>5</v>
          </cell>
          <cell r="F48">
            <v>30</v>
          </cell>
          <cell r="G48">
            <v>7</v>
          </cell>
          <cell r="L48" t="str">
            <v>kg soil/kg bodyweight</v>
          </cell>
        </row>
        <row r="49">
          <cell r="A49" t="str">
            <v>Age 15-31</v>
          </cell>
          <cell r="B49">
            <v>58.668749999999996</v>
          </cell>
          <cell r="C49">
            <v>5652.503999999999</v>
          </cell>
          <cell r="D49">
            <v>0.13481812666121071</v>
          </cell>
          <cell r="E49">
            <v>5</v>
          </cell>
          <cell r="F49">
            <v>30</v>
          </cell>
          <cell r="G49">
            <v>16</v>
          </cell>
          <cell r="L49" t="str">
            <v>/day</v>
          </cell>
        </row>
        <row r="50">
          <cell r="A50" t="str">
            <v>Receptor Total</v>
          </cell>
          <cell r="G50">
            <v>30</v>
          </cell>
          <cell r="H50">
            <v>70</v>
          </cell>
          <cell r="I50">
            <v>365</v>
          </cell>
          <cell r="J50">
            <v>1000000</v>
          </cell>
          <cell r="K50">
            <v>1000</v>
          </cell>
        </row>
        <row r="51">
          <cell r="L51">
            <v>3.9386910595122939E-6</v>
          </cell>
        </row>
      </sheetData>
      <sheetData sheetId="3">
        <row r="1">
          <cell r="B1" t="str">
            <v>COMMERCIAL RECEPTOR</v>
          </cell>
        </row>
        <row r="2">
          <cell r="A2" t="str">
            <v>S-2</v>
          </cell>
          <cell r="B2" t="str">
            <v>RISK-BASED LEVELS</v>
          </cell>
          <cell r="D2" t="str">
            <v>LOWEST OF</v>
          </cell>
          <cell r="F2" t="str">
            <v>HIGHEST OF</v>
          </cell>
          <cell r="G2" t="str">
            <v>Lower of the</v>
          </cell>
          <cell r="H2" t="str">
            <v>S-2 Methods 1 &amp; 2</v>
          </cell>
        </row>
        <row r="3">
          <cell r="A3" t="str">
            <v>DIRECT CONTACT</v>
          </cell>
          <cell r="B3" t="str">
            <v>NONCANCER</v>
          </cell>
          <cell r="C3" t="str">
            <v>CANCER</v>
          </cell>
          <cell r="D3" t="str">
            <v>RISK-BASED,</v>
          </cell>
          <cell r="F3" t="str">
            <v>COLUMN D,</v>
          </cell>
          <cell r="G3" t="str">
            <v>S-3 and S-2</v>
          </cell>
          <cell r="H3" t="str">
            <v>Direct Contact</v>
          </cell>
        </row>
        <row r="4">
          <cell r="A4" t="str">
            <v>SOIL LEVELS</v>
          </cell>
          <cell r="B4" t="str">
            <v>HI =</v>
          </cell>
          <cell r="C4" t="str">
            <v>ELCR =</v>
          </cell>
          <cell r="D4" t="str">
            <v>Ceiling</v>
          </cell>
          <cell r="F4" t="str">
            <v>Background,</v>
          </cell>
          <cell r="G4" t="str">
            <v>Calculated</v>
          </cell>
          <cell r="H4" t="str">
            <v>Level (Rounded)</v>
          </cell>
        </row>
        <row r="5">
          <cell r="B5">
            <v>0.2</v>
          </cell>
          <cell r="C5">
            <v>9.9999999999999995E-7</v>
          </cell>
          <cell r="D5" t="str">
            <v>LEVELS</v>
          </cell>
          <cell r="F5" t="str">
            <v>PQL</v>
          </cell>
          <cell r="G5" t="str">
            <v>Values</v>
          </cell>
        </row>
        <row r="6">
          <cell r="A6" t="str">
            <v>OIL OR HAZARDOUS MATERIAL</v>
          </cell>
          <cell r="B6" t="str">
            <v>mg/kg</v>
          </cell>
          <cell r="C6" t="str">
            <v>mg/kg</v>
          </cell>
          <cell r="D6" t="str">
            <v>mg/kg</v>
          </cell>
          <cell r="E6" t="str">
            <v>basis</v>
          </cell>
          <cell r="F6" t="str">
            <v>mg/kg</v>
          </cell>
          <cell r="G6" t="str">
            <v>mg/kg</v>
          </cell>
          <cell r="H6" t="str">
            <v>mg/kg</v>
          </cell>
          <cell r="I6" t="str">
            <v>Basis</v>
          </cell>
        </row>
        <row r="7">
          <cell r="A7" t="str">
            <v>ACENAPHTHENE</v>
          </cell>
          <cell r="B7">
            <v>92363.772102661329</v>
          </cell>
          <cell r="C7">
            <v>0</v>
          </cell>
          <cell r="D7">
            <v>3000</v>
          </cell>
          <cell r="E7" t="str">
            <v>Ceiling (High)</v>
          </cell>
          <cell r="F7">
            <v>3000</v>
          </cell>
          <cell r="G7">
            <v>3000</v>
          </cell>
          <cell r="H7">
            <v>3000</v>
          </cell>
          <cell r="I7" t="str">
            <v>Ceiling (High)</v>
          </cell>
        </row>
        <row r="8">
          <cell r="A8" t="str">
            <v>ACENAPHTHYLENE</v>
          </cell>
          <cell r="B8">
            <v>46181.886051330664</v>
          </cell>
          <cell r="C8">
            <v>0</v>
          </cell>
          <cell r="D8">
            <v>3000</v>
          </cell>
          <cell r="E8" t="str">
            <v>Ceiling (High)</v>
          </cell>
          <cell r="F8">
            <v>3000</v>
          </cell>
          <cell r="G8">
            <v>3000</v>
          </cell>
          <cell r="H8">
            <v>3000</v>
          </cell>
          <cell r="I8" t="str">
            <v>Ceiling (High)</v>
          </cell>
        </row>
        <row r="9">
          <cell r="A9" t="str">
            <v>ACETONE</v>
          </cell>
          <cell r="B9">
            <v>634010.81117192388</v>
          </cell>
          <cell r="C9">
            <v>0</v>
          </cell>
          <cell r="D9">
            <v>1000</v>
          </cell>
          <cell r="E9" t="str">
            <v>Ceiling (Medium)</v>
          </cell>
          <cell r="F9">
            <v>1000</v>
          </cell>
          <cell r="G9">
            <v>1000</v>
          </cell>
          <cell r="H9">
            <v>1000</v>
          </cell>
          <cell r="I9" t="str">
            <v>Ceiling (Medium)</v>
          </cell>
        </row>
        <row r="10">
          <cell r="A10" t="str">
            <v>ALDRIN</v>
          </cell>
          <cell r="B10">
            <v>18.848415025308036</v>
          </cell>
          <cell r="C10">
            <v>0.47908099192867198</v>
          </cell>
          <cell r="D10">
            <v>0.47908099192867198</v>
          </cell>
          <cell r="E10" t="str">
            <v>Cancer Risk</v>
          </cell>
          <cell r="F10">
            <v>0.47908099192867198</v>
          </cell>
          <cell r="G10">
            <v>0.47908099192867198</v>
          </cell>
          <cell r="H10">
            <v>0.5</v>
          </cell>
          <cell r="I10" t="str">
            <v>Cancer Risk</v>
          </cell>
        </row>
        <row r="11">
          <cell r="A11" t="str">
            <v>ANTHRACENE</v>
          </cell>
          <cell r="B11">
            <v>461818.86051330663</v>
          </cell>
          <cell r="C11">
            <v>0</v>
          </cell>
          <cell r="D11">
            <v>3000</v>
          </cell>
          <cell r="E11" t="str">
            <v>Ceiling (High)</v>
          </cell>
          <cell r="F11">
            <v>3000</v>
          </cell>
          <cell r="G11">
            <v>3000</v>
          </cell>
          <cell r="H11">
            <v>3000</v>
          </cell>
          <cell r="I11" t="str">
            <v>Ceiling (High)</v>
          </cell>
        </row>
        <row r="12">
          <cell r="A12" t="str">
            <v>ANTIMONY</v>
          </cell>
          <cell r="B12">
            <v>251.31220033744049</v>
          </cell>
          <cell r="C12">
            <v>0</v>
          </cell>
          <cell r="D12">
            <v>251.31220033744049</v>
          </cell>
          <cell r="E12" t="str">
            <v>Noncancer Risk</v>
          </cell>
          <cell r="F12">
            <v>251.31220033744049</v>
          </cell>
          <cell r="G12">
            <v>31.009569029811601</v>
          </cell>
          <cell r="H12">
            <v>30</v>
          </cell>
          <cell r="I12" t="str">
            <v>S-3 Standard</v>
          </cell>
        </row>
        <row r="13">
          <cell r="A13" t="str">
            <v>ARSENIC</v>
          </cell>
          <cell r="B13">
            <v>401.795685543356</v>
          </cell>
          <cell r="C13">
            <v>11.574361311948529</v>
          </cell>
          <cell r="D13">
            <v>11.574361311948529</v>
          </cell>
          <cell r="E13" t="str">
            <v>Cancer Risk</v>
          </cell>
          <cell r="F13">
            <v>20</v>
          </cell>
          <cell r="G13">
            <v>20</v>
          </cell>
          <cell r="H13">
            <v>20</v>
          </cell>
          <cell r="I13" t="str">
            <v>Background</v>
          </cell>
        </row>
        <row r="14">
          <cell r="A14" t="str">
            <v>BARIUM</v>
          </cell>
          <cell r="B14">
            <v>125656.10016872027</v>
          </cell>
          <cell r="C14">
            <v>0</v>
          </cell>
          <cell r="D14">
            <v>3000</v>
          </cell>
          <cell r="E14" t="str">
            <v>Ceiling (High)</v>
          </cell>
          <cell r="F14">
            <v>3000</v>
          </cell>
          <cell r="G14">
            <v>3000</v>
          </cell>
          <cell r="H14">
            <v>3000</v>
          </cell>
          <cell r="I14" t="str">
            <v>Ceiling (High)</v>
          </cell>
        </row>
        <row r="15">
          <cell r="A15" t="str">
            <v>BENZENE</v>
          </cell>
          <cell r="B15">
            <v>2817.8258274307727</v>
          </cell>
          <cell r="C15">
            <v>166.03350835029804</v>
          </cell>
          <cell r="D15">
            <v>166.03350835029804</v>
          </cell>
          <cell r="E15" t="str">
            <v>Cancer Risk</v>
          </cell>
          <cell r="F15">
            <v>166.03350835029804</v>
          </cell>
          <cell r="G15">
            <v>166.03350835029804</v>
          </cell>
          <cell r="H15">
            <v>200</v>
          </cell>
          <cell r="I15" t="str">
            <v>Cancer Risk</v>
          </cell>
        </row>
        <row r="16">
          <cell r="A16" t="str">
            <v>BENZO(a)ANTHRACENE</v>
          </cell>
          <cell r="B16">
            <v>66238.858319955951</v>
          </cell>
          <cell r="C16">
            <v>39.207847813266675</v>
          </cell>
          <cell r="D16">
            <v>39.207847813266675</v>
          </cell>
          <cell r="E16" t="str">
            <v>Cancer Risk</v>
          </cell>
          <cell r="F16">
            <v>39.207847813266675</v>
          </cell>
          <cell r="G16">
            <v>39.207847813266675</v>
          </cell>
          <cell r="H16">
            <v>40</v>
          </cell>
          <cell r="I16" t="str">
            <v>Cancer Risk</v>
          </cell>
        </row>
        <row r="17">
          <cell r="A17" t="str">
            <v>BENZO(a)PYRENE</v>
          </cell>
          <cell r="B17">
            <v>66238.858319955951</v>
          </cell>
          <cell r="C17">
            <v>3.9207847813266672</v>
          </cell>
          <cell r="D17">
            <v>3.9207847813266672</v>
          </cell>
          <cell r="E17" t="str">
            <v>Cancer Risk</v>
          </cell>
          <cell r="F17">
            <v>7</v>
          </cell>
          <cell r="G17">
            <v>7</v>
          </cell>
          <cell r="H17">
            <v>7</v>
          </cell>
          <cell r="I17" t="str">
            <v>Background</v>
          </cell>
        </row>
        <row r="18">
          <cell r="A18" t="str">
            <v>BENZO(b)FLUORANTHENE</v>
          </cell>
          <cell r="B18">
            <v>66238.858319955951</v>
          </cell>
          <cell r="C18">
            <v>39.207847813266675</v>
          </cell>
          <cell r="D18">
            <v>39.207847813266675</v>
          </cell>
          <cell r="E18" t="str">
            <v>Cancer Risk</v>
          </cell>
          <cell r="F18">
            <v>39.207847813266675</v>
          </cell>
          <cell r="G18">
            <v>39.207847813266675</v>
          </cell>
          <cell r="H18">
            <v>40</v>
          </cell>
          <cell r="I18" t="str">
            <v>Cancer Risk</v>
          </cell>
        </row>
        <row r="19">
          <cell r="A19" t="str">
            <v>BENZO(g,h,i)PERYLENE</v>
          </cell>
          <cell r="B19">
            <v>46181.886051330664</v>
          </cell>
          <cell r="C19">
            <v>0</v>
          </cell>
          <cell r="D19">
            <v>3000</v>
          </cell>
          <cell r="E19" t="str">
            <v>Ceiling (High)</v>
          </cell>
          <cell r="F19">
            <v>3000</v>
          </cell>
          <cell r="G19">
            <v>3000</v>
          </cell>
          <cell r="H19">
            <v>3000</v>
          </cell>
          <cell r="I19" t="str">
            <v>Ceiling (High)</v>
          </cell>
        </row>
        <row r="20">
          <cell r="A20" t="str">
            <v>BENZO(k)FLUORANTHENE</v>
          </cell>
          <cell r="B20">
            <v>66238.858319955951</v>
          </cell>
          <cell r="C20">
            <v>392.0784781326667</v>
          </cell>
          <cell r="D20">
            <v>392.0784781326667</v>
          </cell>
          <cell r="E20" t="str">
            <v>Cancer Risk</v>
          </cell>
          <cell r="F20">
            <v>392.0784781326667</v>
          </cell>
          <cell r="G20">
            <v>392.0784781326667</v>
          </cell>
          <cell r="H20">
            <v>400</v>
          </cell>
          <cell r="I20" t="str">
            <v>Cancer Risk</v>
          </cell>
        </row>
        <row r="21">
          <cell r="A21" t="str">
            <v>BERYLLIUM</v>
          </cell>
          <cell r="B21">
            <v>1256.5610016872024</v>
          </cell>
          <cell r="C21">
            <v>0</v>
          </cell>
          <cell r="D21">
            <v>1256.5610016872024</v>
          </cell>
          <cell r="E21" t="str">
            <v>Noncancer Risk</v>
          </cell>
          <cell r="F21">
            <v>1256.5610016872024</v>
          </cell>
          <cell r="G21">
            <v>194.14211273423166</v>
          </cell>
          <cell r="H21">
            <v>200</v>
          </cell>
          <cell r="I21" t="str">
            <v>S-3 Standard</v>
          </cell>
        </row>
        <row r="22">
          <cell r="A22" t="str">
            <v>BIPHENYL, 1,1-</v>
          </cell>
          <cell r="B22">
            <v>32415.519858660587</v>
          </cell>
          <cell r="C22">
            <v>0</v>
          </cell>
          <cell r="D22">
            <v>3000</v>
          </cell>
          <cell r="E22" t="str">
            <v>Ceiling (High)</v>
          </cell>
          <cell r="F22">
            <v>3000</v>
          </cell>
          <cell r="G22">
            <v>3000</v>
          </cell>
          <cell r="H22">
            <v>3000</v>
          </cell>
          <cell r="I22" t="str">
            <v>Ceiling (High)</v>
          </cell>
        </row>
        <row r="23">
          <cell r="A23" t="str">
            <v>BIS(2-CHLOROETHYL)ETHER</v>
          </cell>
          <cell r="B23">
            <v>0</v>
          </cell>
          <cell r="C23">
            <v>8.3016754175149021</v>
          </cell>
          <cell r="D23">
            <v>8.3016754175149021</v>
          </cell>
          <cell r="E23" t="str">
            <v>Cancer Risk</v>
          </cell>
          <cell r="F23">
            <v>8.3016754175149021</v>
          </cell>
          <cell r="G23">
            <v>8.3016754175149021</v>
          </cell>
          <cell r="H23">
            <v>8</v>
          </cell>
          <cell r="I23" t="str">
            <v>Cancer Risk</v>
          </cell>
        </row>
        <row r="24">
          <cell r="A24" t="str">
            <v>BIS(2-CHLOROISOPROPYL)ETHER</v>
          </cell>
          <cell r="B24">
            <v>28178.258274307726</v>
          </cell>
          <cell r="C24">
            <v>130.45489941809132</v>
          </cell>
          <cell r="D24">
            <v>130.45489941809132</v>
          </cell>
          <cell r="E24" t="str">
            <v>Cancer Risk</v>
          </cell>
          <cell r="F24">
            <v>130.45489941809132</v>
          </cell>
          <cell r="G24">
            <v>130.45489941809132</v>
          </cell>
          <cell r="H24">
            <v>100</v>
          </cell>
          <cell r="I24" t="str">
            <v>Cancer Risk</v>
          </cell>
        </row>
        <row r="25">
          <cell r="A25" t="str">
            <v>BIS(2-ETHYLHEXYL)PHTHALATE</v>
          </cell>
          <cell r="B25">
            <v>12565.610016872024</v>
          </cell>
          <cell r="C25">
            <v>581.74120448481585</v>
          </cell>
          <cell r="D25">
            <v>581.74120448481585</v>
          </cell>
          <cell r="E25" t="str">
            <v>Cancer Risk</v>
          </cell>
          <cell r="F25">
            <v>581.74120448481585</v>
          </cell>
          <cell r="G25">
            <v>581.74120448481585</v>
          </cell>
          <cell r="H25">
            <v>600</v>
          </cell>
          <cell r="I25" t="str">
            <v>Cancer Risk</v>
          </cell>
        </row>
        <row r="26">
          <cell r="A26" t="str">
            <v>BROMODICHLOROMETHANE</v>
          </cell>
          <cell r="B26">
            <v>2113.3693705730798</v>
          </cell>
          <cell r="C26">
            <v>147.28778966558698</v>
          </cell>
          <cell r="D26">
            <v>147.28778966558698</v>
          </cell>
          <cell r="E26" t="str">
            <v>Cancer Risk</v>
          </cell>
          <cell r="F26">
            <v>147.28778966558698</v>
          </cell>
          <cell r="G26">
            <v>147.28778966558698</v>
          </cell>
          <cell r="H26">
            <v>100</v>
          </cell>
          <cell r="I26" t="str">
            <v>Cancer Risk</v>
          </cell>
        </row>
        <row r="27">
          <cell r="A27" t="str">
            <v>BROMOFORM</v>
          </cell>
          <cell r="B27">
            <v>14089.129137153863</v>
          </cell>
          <cell r="C27">
            <v>1155.9294885147331</v>
          </cell>
          <cell r="D27">
            <v>1000</v>
          </cell>
          <cell r="E27" t="str">
            <v>Ceiling (Medium)</v>
          </cell>
          <cell r="F27">
            <v>1000</v>
          </cell>
          <cell r="G27">
            <v>1000</v>
          </cell>
          <cell r="H27">
            <v>1000</v>
          </cell>
          <cell r="I27" t="str">
            <v>Ceiling (Medium)</v>
          </cell>
        </row>
        <row r="28">
          <cell r="A28" t="str">
            <v>BROMOMETHANE</v>
          </cell>
          <cell r="B28">
            <v>986.23903960077052</v>
          </cell>
          <cell r="C28">
            <v>0</v>
          </cell>
          <cell r="D28">
            <v>986.23903960077052</v>
          </cell>
          <cell r="E28" t="str">
            <v>Noncancer Risk</v>
          </cell>
          <cell r="F28">
            <v>986.23903960077052</v>
          </cell>
          <cell r="G28">
            <v>608.32329447566917</v>
          </cell>
          <cell r="H28">
            <v>600</v>
          </cell>
          <cell r="I28" t="str">
            <v>S-3 Standard</v>
          </cell>
        </row>
        <row r="29">
          <cell r="A29" t="str">
            <v>CADMIUM</v>
          </cell>
          <cell r="B29">
            <v>716.87322733795122</v>
          </cell>
          <cell r="C29">
            <v>0</v>
          </cell>
          <cell r="D29">
            <v>716.87322733795122</v>
          </cell>
          <cell r="E29" t="str">
            <v>Noncancer Risk</v>
          </cell>
          <cell r="F29">
            <v>716.87322733795122</v>
          </cell>
          <cell r="G29">
            <v>98.818760935506802</v>
          </cell>
          <cell r="H29">
            <v>100</v>
          </cell>
          <cell r="I29" t="str">
            <v>S-3 Standard</v>
          </cell>
        </row>
        <row r="30">
          <cell r="A30" t="str">
            <v>CARBON TETRACHLORIDE</v>
          </cell>
          <cell r="B30">
            <v>2817.8258274307727</v>
          </cell>
          <cell r="C30">
            <v>130.45489941809132</v>
          </cell>
          <cell r="D30">
            <v>130.45489941809132</v>
          </cell>
          <cell r="E30" t="str">
            <v>Cancer Risk</v>
          </cell>
          <cell r="F30">
            <v>130.45489941809132</v>
          </cell>
          <cell r="G30">
            <v>130.45489941809132</v>
          </cell>
          <cell r="H30">
            <v>100</v>
          </cell>
          <cell r="I30" t="str">
            <v>Cancer Risk</v>
          </cell>
        </row>
        <row r="31">
          <cell r="A31" t="str">
            <v>CHLORDANE</v>
          </cell>
          <cell r="B31">
            <v>346.23124906240383</v>
          </cell>
          <cell r="C31">
            <v>25.646759189807693</v>
          </cell>
          <cell r="D31">
            <v>25.646759189807693</v>
          </cell>
          <cell r="E31" t="str">
            <v>Cancer Risk</v>
          </cell>
          <cell r="F31">
            <v>25.646759189807693</v>
          </cell>
          <cell r="G31">
            <v>25.646759189807693</v>
          </cell>
          <cell r="H31">
            <v>30</v>
          </cell>
          <cell r="I31" t="str">
            <v>Cancer Risk</v>
          </cell>
        </row>
        <row r="32">
          <cell r="A32" t="str">
            <v>CHLOROANILINE, p-</v>
          </cell>
          <cell r="B32">
            <v>314.1402504218006</v>
          </cell>
          <cell r="C32">
            <v>40.72188431393711</v>
          </cell>
          <cell r="D32">
            <v>40.72188431393711</v>
          </cell>
          <cell r="E32" t="str">
            <v>Cancer Risk</v>
          </cell>
          <cell r="F32">
            <v>40.72188431393711</v>
          </cell>
          <cell r="G32">
            <v>38.729534660443768</v>
          </cell>
          <cell r="H32">
            <v>40</v>
          </cell>
          <cell r="I32" t="str">
            <v>S-3 Standard</v>
          </cell>
        </row>
        <row r="33">
          <cell r="A33" t="str">
            <v>CHLOROBENZENE</v>
          </cell>
          <cell r="B33">
            <v>14089.129137153863</v>
          </cell>
          <cell r="C33">
            <v>0</v>
          </cell>
          <cell r="D33">
            <v>1000</v>
          </cell>
          <cell r="E33" t="str">
            <v>Ceiling (Medium)</v>
          </cell>
          <cell r="F33">
            <v>1000</v>
          </cell>
          <cell r="G33">
            <v>1000</v>
          </cell>
          <cell r="H33">
            <v>1000</v>
          </cell>
          <cell r="I33" t="str">
            <v>Ceiling (Medium)</v>
          </cell>
        </row>
        <row r="34">
          <cell r="A34" t="str">
            <v>CHLOROFORM</v>
          </cell>
          <cell r="B34">
            <v>7044.5645685769314</v>
          </cell>
          <cell r="C34">
            <v>0</v>
          </cell>
          <cell r="D34">
            <v>1000</v>
          </cell>
          <cell r="E34" t="str">
            <v>Ceiling (Medium)</v>
          </cell>
          <cell r="F34">
            <v>1000</v>
          </cell>
          <cell r="G34">
            <v>1000</v>
          </cell>
          <cell r="H34">
            <v>1000</v>
          </cell>
          <cell r="I34" t="str">
            <v>Ceiling (Medium)</v>
          </cell>
        </row>
        <row r="35">
          <cell r="A35" t="str">
            <v>CHLOROPHENOL, 2-</v>
          </cell>
          <cell r="B35">
            <v>2399.9309930592453</v>
          </cell>
          <cell r="C35">
            <v>0</v>
          </cell>
          <cell r="D35">
            <v>2399.9309930592453</v>
          </cell>
          <cell r="E35" t="str">
            <v>Noncancer Risk</v>
          </cell>
          <cell r="F35">
            <v>2399.9309930592453</v>
          </cell>
          <cell r="G35">
            <v>304.3723053551056</v>
          </cell>
          <cell r="H35">
            <v>300</v>
          </cell>
          <cell r="I35" t="str">
            <v>S-3 Standard</v>
          </cell>
        </row>
        <row r="36">
          <cell r="A36" t="str">
            <v>CHROMIUM (TOTAL)</v>
          </cell>
          <cell r="B36">
            <v>0</v>
          </cell>
          <cell r="C36">
            <v>0</v>
          </cell>
          <cell r="D36">
            <v>0</v>
          </cell>
          <cell r="E36" t="str">
            <v>Noncancer Risk</v>
          </cell>
          <cell r="F36">
            <v>40</v>
          </cell>
          <cell r="H36">
            <v>200</v>
          </cell>
          <cell r="I36" t="str">
            <v>Lower of CrIII and CrIV</v>
          </cell>
        </row>
        <row r="37">
          <cell r="A37" t="str">
            <v>CHROMIUM(III)</v>
          </cell>
          <cell r="B37">
            <v>942420.75126540195</v>
          </cell>
          <cell r="C37">
            <v>0</v>
          </cell>
          <cell r="D37">
            <v>3000</v>
          </cell>
          <cell r="E37" t="str">
            <v>Ceiling (High)</v>
          </cell>
          <cell r="F37">
            <v>3000</v>
          </cell>
          <cell r="G37">
            <v>3000</v>
          </cell>
          <cell r="H37">
            <v>3000</v>
          </cell>
          <cell r="I37" t="str">
            <v>Ceiling (High)</v>
          </cell>
        </row>
        <row r="38">
          <cell r="A38" t="str">
            <v>CHROMIUM(VI)</v>
          </cell>
          <cell r="B38">
            <v>175</v>
          </cell>
          <cell r="C38">
            <v>0</v>
          </cell>
          <cell r="D38">
            <v>175</v>
          </cell>
          <cell r="E38" t="str">
            <v>Noncancer Risk</v>
          </cell>
          <cell r="F38">
            <v>175</v>
          </cell>
          <cell r="G38">
            <v>175</v>
          </cell>
          <cell r="H38">
            <v>200</v>
          </cell>
          <cell r="I38" t="str">
            <v>Dermal Do Not Exceed</v>
          </cell>
        </row>
        <row r="39">
          <cell r="A39" t="str">
            <v>CHRYSENE</v>
          </cell>
          <cell r="B39">
            <v>66238.858319955951</v>
          </cell>
          <cell r="C39">
            <v>392.0784781326667</v>
          </cell>
          <cell r="D39">
            <v>392.0784781326667</v>
          </cell>
          <cell r="E39" t="str">
            <v>Cancer Risk</v>
          </cell>
          <cell r="F39">
            <v>392.0784781326667</v>
          </cell>
          <cell r="G39">
            <v>392.0784781326667</v>
          </cell>
          <cell r="H39">
            <v>400</v>
          </cell>
          <cell r="I39" t="str">
            <v>Cancer Risk</v>
          </cell>
        </row>
        <row r="40">
          <cell r="A40" t="str">
            <v>CYANIDE</v>
          </cell>
          <cell r="B40">
            <v>376.96830050616069</v>
          </cell>
          <cell r="C40">
            <v>0</v>
          </cell>
          <cell r="D40">
            <v>376.96830050616069</v>
          </cell>
          <cell r="E40" t="str">
            <v>Noncancer Risk</v>
          </cell>
          <cell r="F40">
            <v>376.96830050616069</v>
          </cell>
          <cell r="G40">
            <v>376.96830050616069</v>
          </cell>
          <cell r="H40">
            <v>400</v>
          </cell>
          <cell r="I40" t="str">
            <v>Noncancer Risk</v>
          </cell>
        </row>
        <row r="41">
          <cell r="A41" t="str">
            <v>DIBENZO(a,h)ANTHRACENE</v>
          </cell>
          <cell r="B41">
            <v>66238.858319955951</v>
          </cell>
          <cell r="C41">
            <v>3.9207847813266672</v>
          </cell>
          <cell r="D41">
            <v>3.9207847813266672</v>
          </cell>
          <cell r="E41" t="str">
            <v>Cancer Risk</v>
          </cell>
          <cell r="F41">
            <v>3.9207847813266672</v>
          </cell>
          <cell r="G41">
            <v>3.9207847813266672</v>
          </cell>
          <cell r="H41">
            <v>4</v>
          </cell>
          <cell r="I41" t="str">
            <v>Cancer Risk</v>
          </cell>
        </row>
        <row r="42">
          <cell r="A42" t="str">
            <v>DIBROMOCHLOROMETHANE</v>
          </cell>
          <cell r="B42">
            <v>14089.129137153863</v>
          </cell>
          <cell r="C42">
            <v>108.71241618174275</v>
          </cell>
          <cell r="D42">
            <v>108.71241618174275</v>
          </cell>
          <cell r="E42" t="str">
            <v>Cancer Risk</v>
          </cell>
          <cell r="F42">
            <v>108.71241618174275</v>
          </cell>
          <cell r="G42">
            <v>108.71241618174275</v>
          </cell>
          <cell r="H42">
            <v>100</v>
          </cell>
          <cell r="I42" t="str">
            <v>Cancer Risk</v>
          </cell>
        </row>
        <row r="43">
          <cell r="A43" t="str">
            <v>DICHLOROBENZENE, 1,2-  (o-DCB)</v>
          </cell>
          <cell r="B43">
            <v>63401.081117192378</v>
          </cell>
          <cell r="C43">
            <v>0</v>
          </cell>
          <cell r="D43">
            <v>3000</v>
          </cell>
          <cell r="E43" t="str">
            <v>Ceiling (High)</v>
          </cell>
          <cell r="F43">
            <v>3000</v>
          </cell>
          <cell r="G43">
            <v>3000</v>
          </cell>
          <cell r="H43">
            <v>3000</v>
          </cell>
          <cell r="I43" t="str">
            <v>Ceiling (High)</v>
          </cell>
        </row>
        <row r="44">
          <cell r="A44" t="str">
            <v>DICHLOROBENZENE, 1,3-  (m-DCB)</v>
          </cell>
          <cell r="B44">
            <v>63401.081117192378</v>
          </cell>
          <cell r="C44">
            <v>0</v>
          </cell>
          <cell r="D44">
            <v>500</v>
          </cell>
          <cell r="E44" t="str">
            <v>Ceiling (Low)</v>
          </cell>
          <cell r="F44">
            <v>500</v>
          </cell>
          <cell r="G44">
            <v>500</v>
          </cell>
          <cell r="H44">
            <v>500</v>
          </cell>
          <cell r="I44" t="str">
            <v>Ceiling (Low)</v>
          </cell>
        </row>
        <row r="45">
          <cell r="A45" t="str">
            <v>DICHLOROBENZENE, 1,4-  (p-DCB)</v>
          </cell>
          <cell r="B45">
            <v>63401.081117192378</v>
          </cell>
          <cell r="C45">
            <v>380.49345663609967</v>
          </cell>
          <cell r="D45">
            <v>380.49345663609967</v>
          </cell>
          <cell r="E45" t="str">
            <v>Cancer Risk</v>
          </cell>
          <cell r="F45">
            <v>380.49345663609967</v>
          </cell>
          <cell r="G45">
            <v>380.49345663609967</v>
          </cell>
          <cell r="H45">
            <v>400</v>
          </cell>
          <cell r="I45" t="str">
            <v>Cancer Risk</v>
          </cell>
        </row>
        <row r="46">
          <cell r="A46" t="str">
            <v>DICHLOROBENZIDINE, 3,3'-</v>
          </cell>
          <cell r="B46">
            <v>0</v>
          </cell>
          <cell r="C46">
            <v>18.098615250638716</v>
          </cell>
          <cell r="D46">
            <v>18.098615250638716</v>
          </cell>
          <cell r="E46" t="str">
            <v>Cancer Risk</v>
          </cell>
          <cell r="F46">
            <v>18.098615250638716</v>
          </cell>
          <cell r="G46">
            <v>18.098615250638716</v>
          </cell>
          <cell r="H46">
            <v>20</v>
          </cell>
          <cell r="I46" t="str">
            <v>Cancer Risk</v>
          </cell>
        </row>
        <row r="47">
          <cell r="A47" t="str">
            <v>DICHLORODIPHENYL DICHLOROETHANE, P,P'- (DDD)</v>
          </cell>
          <cell r="B47">
            <v>352.22822842884659</v>
          </cell>
          <cell r="C47">
            <v>38.049345663609969</v>
          </cell>
          <cell r="D47">
            <v>38.049345663609969</v>
          </cell>
          <cell r="E47" t="str">
            <v>Cancer Risk</v>
          </cell>
          <cell r="F47">
            <v>38.049345663609969</v>
          </cell>
          <cell r="G47">
            <v>38.049345663609969</v>
          </cell>
          <cell r="H47">
            <v>40</v>
          </cell>
          <cell r="I47" t="str">
            <v>Cancer Risk</v>
          </cell>
        </row>
        <row r="48">
          <cell r="A48" t="str">
            <v>DICHLORODIPHENYLDICHLOROETHYLENE,P,P'- (DDE)</v>
          </cell>
          <cell r="B48">
            <v>352.22822842884659</v>
          </cell>
          <cell r="C48">
            <v>26.858361644901152</v>
          </cell>
          <cell r="D48">
            <v>26.858361644901152</v>
          </cell>
          <cell r="E48" t="str">
            <v>Cancer Risk</v>
          </cell>
          <cell r="F48">
            <v>26.858361644901152</v>
          </cell>
          <cell r="G48">
            <v>26.858361644901152</v>
          </cell>
          <cell r="H48">
            <v>30</v>
          </cell>
          <cell r="I48" t="str">
            <v>Cancer Risk</v>
          </cell>
        </row>
        <row r="49">
          <cell r="A49" t="str">
            <v>DICHLORODIPHENYLTRICHLOROETHANE, P,P'- (DDT)</v>
          </cell>
          <cell r="B49">
            <v>352.22822842884659</v>
          </cell>
          <cell r="C49">
            <v>26.858361644901152</v>
          </cell>
          <cell r="D49">
            <v>26.858361644901152</v>
          </cell>
          <cell r="E49" t="str">
            <v>Cancer Risk</v>
          </cell>
          <cell r="F49">
            <v>26.858361644901152</v>
          </cell>
          <cell r="G49">
            <v>26.858361644901152</v>
          </cell>
          <cell r="H49">
            <v>30</v>
          </cell>
          <cell r="I49" t="str">
            <v>Cancer Risk</v>
          </cell>
        </row>
        <row r="50">
          <cell r="A50" t="str">
            <v>DICHLOROETHANE, 1,1-</v>
          </cell>
          <cell r="B50">
            <v>140891.29137153865</v>
          </cell>
          <cell r="C50">
            <v>0</v>
          </cell>
          <cell r="D50">
            <v>1000</v>
          </cell>
          <cell r="E50" t="str">
            <v>Ceiling (Medium)</v>
          </cell>
          <cell r="F50">
            <v>1000</v>
          </cell>
          <cell r="G50">
            <v>1000</v>
          </cell>
          <cell r="H50">
            <v>1000</v>
          </cell>
          <cell r="I50" t="str">
            <v>Ceiling (Medium)</v>
          </cell>
        </row>
        <row r="51">
          <cell r="A51" t="str">
            <v>DICHLOROETHANE, 1,2-</v>
          </cell>
          <cell r="B51">
            <v>14089.129137153863</v>
          </cell>
          <cell r="C51">
            <v>100.34992262930102</v>
          </cell>
          <cell r="D51">
            <v>100.34992262930102</v>
          </cell>
          <cell r="E51" t="str">
            <v>Cancer Risk</v>
          </cell>
          <cell r="F51">
            <v>100.34992262930102</v>
          </cell>
          <cell r="G51">
            <v>100.34992262930102</v>
          </cell>
          <cell r="H51">
            <v>100</v>
          </cell>
          <cell r="I51" t="str">
            <v>Cancer Risk</v>
          </cell>
        </row>
        <row r="52">
          <cell r="A52" t="str">
            <v>DICHLOROETHYLENE, 1,1-</v>
          </cell>
          <cell r="B52">
            <v>35222.822842884663</v>
          </cell>
          <cell r="C52">
            <v>0</v>
          </cell>
          <cell r="D52">
            <v>1000</v>
          </cell>
          <cell r="E52" t="str">
            <v>Ceiling (Medium)</v>
          </cell>
          <cell r="F52">
            <v>1000</v>
          </cell>
          <cell r="G52">
            <v>1000</v>
          </cell>
          <cell r="H52">
            <v>1000</v>
          </cell>
          <cell r="I52" t="str">
            <v>Ceiling (Medium)</v>
          </cell>
        </row>
        <row r="53">
          <cell r="A53" t="str">
            <v>DICHLOROETHYLENE, CIS-1,2-</v>
          </cell>
          <cell r="B53">
            <v>1408.9129137153864</v>
          </cell>
          <cell r="C53">
            <v>0</v>
          </cell>
          <cell r="D53">
            <v>500</v>
          </cell>
          <cell r="E53" t="str">
            <v>Ceiling (Low)</v>
          </cell>
          <cell r="F53">
            <v>500</v>
          </cell>
          <cell r="G53">
            <v>500</v>
          </cell>
          <cell r="H53">
            <v>500</v>
          </cell>
          <cell r="I53" t="str">
            <v>Ceiling (Low)</v>
          </cell>
        </row>
        <row r="54">
          <cell r="A54" t="str">
            <v>DICHLOROETHYLENE, TRANS-1,2-</v>
          </cell>
          <cell r="B54">
            <v>14089.129137153863</v>
          </cell>
          <cell r="C54">
            <v>0</v>
          </cell>
          <cell r="D54">
            <v>1000</v>
          </cell>
          <cell r="E54" t="str">
            <v>Ceiling (Medium)</v>
          </cell>
          <cell r="F54">
            <v>1000</v>
          </cell>
          <cell r="G54">
            <v>1000</v>
          </cell>
          <cell r="H54">
            <v>1000</v>
          </cell>
          <cell r="I54" t="str">
            <v>Ceiling (Medium)</v>
          </cell>
        </row>
        <row r="55">
          <cell r="A55" t="str">
            <v>DICHLOROMETHANE</v>
          </cell>
          <cell r="B55">
            <v>4226.7387411461596</v>
          </cell>
          <cell r="C55">
            <v>4565.9214796331962</v>
          </cell>
          <cell r="D55">
            <v>1000</v>
          </cell>
          <cell r="E55" t="str">
            <v>Ceiling (Medium)</v>
          </cell>
          <cell r="F55">
            <v>1000</v>
          </cell>
          <cell r="G55">
            <v>730.17070165061182</v>
          </cell>
          <cell r="H55">
            <v>700</v>
          </cell>
          <cell r="I55" t="str">
            <v>S-3 Standard</v>
          </cell>
        </row>
        <row r="56">
          <cell r="A56" t="str">
            <v>DICHLOROPHENOL, 2,4-</v>
          </cell>
          <cell r="B56">
            <v>1287.9588456716936</v>
          </cell>
          <cell r="C56">
            <v>0</v>
          </cell>
          <cell r="D56">
            <v>1000</v>
          </cell>
          <cell r="E56" t="str">
            <v>Ceiling (Medium)</v>
          </cell>
          <cell r="F56">
            <v>1000</v>
          </cell>
          <cell r="G56">
            <v>606.54992044784069</v>
          </cell>
          <cell r="H56">
            <v>600</v>
          </cell>
          <cell r="I56" t="str">
            <v>S-3 Standard</v>
          </cell>
        </row>
        <row r="57">
          <cell r="A57" t="str">
            <v>DICHLOROPROPANE, 1,2-</v>
          </cell>
          <cell r="B57">
            <v>0</v>
          </cell>
          <cell r="C57">
            <v>134.29180822450576</v>
          </cell>
          <cell r="D57">
            <v>134.29180822450576</v>
          </cell>
          <cell r="E57" t="str">
            <v>Cancer Risk</v>
          </cell>
          <cell r="F57">
            <v>134.29180822450576</v>
          </cell>
          <cell r="G57">
            <v>134.29180822450576</v>
          </cell>
          <cell r="H57">
            <v>100</v>
          </cell>
          <cell r="I57" t="str">
            <v>Cancer Risk</v>
          </cell>
        </row>
        <row r="58">
          <cell r="A58" t="str">
            <v>DICHLOROPROPENE, 1,3-</v>
          </cell>
          <cell r="B58">
            <v>21133.693705730795</v>
          </cell>
          <cell r="C58">
            <v>91.318429592663918</v>
          </cell>
          <cell r="D58">
            <v>91.318429592663918</v>
          </cell>
          <cell r="E58" t="str">
            <v>Cancer Risk</v>
          </cell>
          <cell r="F58">
            <v>91.318429592663918</v>
          </cell>
          <cell r="G58">
            <v>91.318429592663918</v>
          </cell>
          <cell r="H58">
            <v>90</v>
          </cell>
          <cell r="I58" t="str">
            <v>Cancer Risk</v>
          </cell>
        </row>
        <row r="59">
          <cell r="A59" t="str">
            <v>DIELDRIN</v>
          </cell>
          <cell r="B59">
            <v>31.414025042180061</v>
          </cell>
          <cell r="C59">
            <v>0.50902355392421395</v>
          </cell>
          <cell r="D59">
            <v>0.50902355392421395</v>
          </cell>
          <cell r="E59" t="str">
            <v>Cancer Risk</v>
          </cell>
          <cell r="F59">
            <v>0.50902355392421395</v>
          </cell>
          <cell r="G59">
            <v>0.50902355392421395</v>
          </cell>
          <cell r="H59">
            <v>0.5</v>
          </cell>
          <cell r="I59" t="str">
            <v>Cancer Risk</v>
          </cell>
        </row>
        <row r="60">
          <cell r="A60" t="str">
            <v>DIETHYL PHTHALATE</v>
          </cell>
          <cell r="B60">
            <v>502624.40067488106</v>
          </cell>
          <cell r="C60">
            <v>0</v>
          </cell>
          <cell r="D60">
            <v>3000</v>
          </cell>
          <cell r="E60" t="str">
            <v>Ceiling (High)</v>
          </cell>
          <cell r="F60">
            <v>3000</v>
          </cell>
          <cell r="G60">
            <v>3000</v>
          </cell>
          <cell r="H60">
            <v>3000</v>
          </cell>
          <cell r="I60" t="str">
            <v>Ceiling (High)</v>
          </cell>
        </row>
        <row r="61">
          <cell r="A61" t="str">
            <v>DIMETHYL PHTHALATE</v>
          </cell>
          <cell r="B61">
            <v>62828.050084360133</v>
          </cell>
          <cell r="C61">
            <v>0</v>
          </cell>
          <cell r="D61">
            <v>3000</v>
          </cell>
          <cell r="E61" t="str">
            <v>Ceiling (High)</v>
          </cell>
          <cell r="F61">
            <v>3000</v>
          </cell>
          <cell r="G61">
            <v>3000</v>
          </cell>
          <cell r="H61">
            <v>3000</v>
          </cell>
          <cell r="I61" t="str">
            <v>Ceiling (High)</v>
          </cell>
        </row>
        <row r="62">
          <cell r="A62" t="str">
            <v>DIMETHYLPHENOL, 2,4-</v>
          </cell>
          <cell r="B62">
            <v>9599.7239722369814</v>
          </cell>
          <cell r="C62">
            <v>0</v>
          </cell>
          <cell r="D62">
            <v>3000</v>
          </cell>
          <cell r="E62" t="str">
            <v>Ceiling (High)</v>
          </cell>
          <cell r="F62">
            <v>3000</v>
          </cell>
          <cell r="G62">
            <v>1902.3889478811695</v>
          </cell>
          <cell r="H62">
            <v>2000</v>
          </cell>
          <cell r="I62" t="str">
            <v>S-3 Standard</v>
          </cell>
        </row>
        <row r="63">
          <cell r="A63" t="str">
            <v>DINITROPHENOL, 2,4-</v>
          </cell>
          <cell r="B63">
            <v>959.97239722369818</v>
          </cell>
          <cell r="C63">
            <v>0</v>
          </cell>
          <cell r="D63">
            <v>959.97239722369818</v>
          </cell>
          <cell r="E63" t="str">
            <v>Noncancer Risk</v>
          </cell>
          <cell r="F63">
            <v>959.97239722369818</v>
          </cell>
          <cell r="G63">
            <v>760.90240449564078</v>
          </cell>
          <cell r="H63">
            <v>800</v>
          </cell>
          <cell r="I63" t="str">
            <v>S-3 Standard</v>
          </cell>
        </row>
        <row r="64">
          <cell r="A64" t="str">
            <v>DINITROTOLUENE, 2,4-</v>
          </cell>
          <cell r="B64">
            <v>1256.5610016872024</v>
          </cell>
          <cell r="C64">
            <v>11.977024798216798</v>
          </cell>
          <cell r="D64">
            <v>11.977024798216798</v>
          </cell>
          <cell r="E64" t="str">
            <v>Cancer Risk</v>
          </cell>
          <cell r="F64">
            <v>11.977024798216798</v>
          </cell>
          <cell r="G64">
            <v>11.977024798216798</v>
          </cell>
          <cell r="H64">
            <v>10</v>
          </cell>
          <cell r="I64" t="str">
            <v>Cancer Risk</v>
          </cell>
        </row>
        <row r="65">
          <cell r="A65" t="str">
            <v>DIOXANE, 1,4-</v>
          </cell>
          <cell r="B65">
            <v>21133.693705730795</v>
          </cell>
          <cell r="C65">
            <v>91.318429592663918</v>
          </cell>
          <cell r="D65">
            <v>91.318429592663918</v>
          </cell>
          <cell r="E65" t="str">
            <v>Cancer Risk</v>
          </cell>
          <cell r="F65">
            <v>91.318429592663918</v>
          </cell>
          <cell r="G65">
            <v>91.318429592663918</v>
          </cell>
          <cell r="H65">
            <v>90</v>
          </cell>
          <cell r="I65" t="str">
            <v>Cancer Risk</v>
          </cell>
        </row>
        <row r="66">
          <cell r="A66" t="str">
            <v>ENDOSULFAN</v>
          </cell>
          <cell r="B66">
            <v>3769.6830050616077</v>
          </cell>
          <cell r="C66">
            <v>0</v>
          </cell>
          <cell r="D66">
            <v>3000</v>
          </cell>
          <cell r="E66" t="str">
            <v>Ceiling (High)</v>
          </cell>
          <cell r="F66">
            <v>3000</v>
          </cell>
          <cell r="G66">
            <v>464.68830390248831</v>
          </cell>
          <cell r="H66">
            <v>500</v>
          </cell>
          <cell r="I66" t="str">
            <v>S-3 Standard</v>
          </cell>
        </row>
        <row r="67">
          <cell r="A67" t="str">
            <v>ENDRIN</v>
          </cell>
          <cell r="B67">
            <v>188.48415025308034</v>
          </cell>
          <cell r="C67">
            <v>0</v>
          </cell>
          <cell r="D67">
            <v>188.48415025308034</v>
          </cell>
          <cell r="E67" t="str">
            <v>Noncancer Risk</v>
          </cell>
          <cell r="F67">
            <v>188.48415025308034</v>
          </cell>
          <cell r="G67">
            <v>23.235617123084825</v>
          </cell>
          <cell r="H67">
            <v>20</v>
          </cell>
          <cell r="I67" t="str">
            <v>S-3 Standard</v>
          </cell>
        </row>
        <row r="68">
          <cell r="A68" t="str">
            <v>ETHYLBENZENE</v>
          </cell>
          <cell r="B68">
            <v>35222.822842884663</v>
          </cell>
          <cell r="C68">
            <v>0</v>
          </cell>
          <cell r="D68">
            <v>1000</v>
          </cell>
          <cell r="E68" t="str">
            <v>Ceiling (Medium)</v>
          </cell>
          <cell r="F68">
            <v>1000</v>
          </cell>
          <cell r="G68">
            <v>1000</v>
          </cell>
          <cell r="H68">
            <v>1000</v>
          </cell>
          <cell r="I68" t="str">
            <v>Ceiling (Medium)</v>
          </cell>
        </row>
        <row r="69">
          <cell r="A69" t="str">
            <v>ETHYLENE DIBROMIDE</v>
          </cell>
          <cell r="B69">
            <v>6340.108111719238</v>
          </cell>
          <cell r="C69">
            <v>4.5659214796331957</v>
          </cell>
          <cell r="D69">
            <v>4.5659214796331957</v>
          </cell>
          <cell r="E69" t="str">
            <v>Cancer Risk</v>
          </cell>
          <cell r="F69">
            <v>4.5659214796331957</v>
          </cell>
          <cell r="G69">
            <v>4.5659214796331957</v>
          </cell>
          <cell r="H69">
            <v>5</v>
          </cell>
          <cell r="I69" t="str">
            <v>Cancer Risk</v>
          </cell>
        </row>
        <row r="70">
          <cell r="A70" t="str">
            <v>FLUORANTHENE</v>
          </cell>
          <cell r="B70">
            <v>61575.848068440886</v>
          </cell>
          <cell r="C70">
            <v>0</v>
          </cell>
          <cell r="D70">
            <v>3000</v>
          </cell>
          <cell r="E70" t="str">
            <v>Ceiling (High)</v>
          </cell>
          <cell r="F70">
            <v>3000</v>
          </cell>
          <cell r="G70">
            <v>3000</v>
          </cell>
          <cell r="H70">
            <v>3000</v>
          </cell>
          <cell r="I70" t="str">
            <v>Ceiling (High)</v>
          </cell>
        </row>
        <row r="71">
          <cell r="A71" t="str">
            <v>FLUORENE</v>
          </cell>
          <cell r="B71">
            <v>61575.848068440886</v>
          </cell>
          <cell r="C71">
            <v>0</v>
          </cell>
          <cell r="D71">
            <v>3000</v>
          </cell>
          <cell r="E71" t="str">
            <v>Ceiling (High)</v>
          </cell>
          <cell r="F71">
            <v>3000</v>
          </cell>
          <cell r="G71">
            <v>3000</v>
          </cell>
          <cell r="H71">
            <v>3000</v>
          </cell>
          <cell r="I71" t="str">
            <v>Ceiling (High)</v>
          </cell>
        </row>
        <row r="72">
          <cell r="A72" t="str">
            <v>HEPTACHLOR</v>
          </cell>
          <cell r="B72">
            <v>314.1402504218006</v>
          </cell>
          <cell r="C72">
            <v>1.8098615250638717</v>
          </cell>
          <cell r="D72">
            <v>1.8098615250638717</v>
          </cell>
          <cell r="E72" t="str">
            <v>Cancer Risk</v>
          </cell>
          <cell r="F72">
            <v>1.8098615250638717</v>
          </cell>
          <cell r="G72">
            <v>1.8098615250638717</v>
          </cell>
          <cell r="H72">
            <v>2</v>
          </cell>
          <cell r="I72" t="str">
            <v>Cancer Risk</v>
          </cell>
        </row>
        <row r="73">
          <cell r="A73" t="str">
            <v>HEPTACHLOR EPOXIDE</v>
          </cell>
          <cell r="B73">
            <v>8.167646510966815</v>
          </cell>
          <cell r="C73">
            <v>0.89498646843817831</v>
          </cell>
          <cell r="D73">
            <v>0.89498646843817831</v>
          </cell>
          <cell r="E73" t="str">
            <v>Cancer Risk</v>
          </cell>
          <cell r="F73">
            <v>0.89498646843817831</v>
          </cell>
          <cell r="G73">
            <v>0.89498646843817831</v>
          </cell>
          <cell r="H73">
            <v>0.9</v>
          </cell>
          <cell r="I73" t="str">
            <v>Cancer Risk</v>
          </cell>
        </row>
        <row r="74">
          <cell r="A74" t="str">
            <v>HEXACHLOROBENZENE</v>
          </cell>
          <cell r="B74">
            <v>6.2828050084360134</v>
          </cell>
          <cell r="C74">
            <v>5.0902355392421388</v>
          </cell>
          <cell r="D74">
            <v>5.0902355392421388</v>
          </cell>
          <cell r="E74" t="str">
            <v>Cancer Risk</v>
          </cell>
          <cell r="F74">
            <v>5.0902355392421388</v>
          </cell>
          <cell r="G74">
            <v>0.77459069320887552</v>
          </cell>
          <cell r="H74">
            <v>0.8</v>
          </cell>
          <cell r="I74" t="str">
            <v>S-3 Standard</v>
          </cell>
        </row>
        <row r="75">
          <cell r="A75" t="str">
            <v>HEXACHLOROBUTADIENE</v>
          </cell>
          <cell r="B75">
            <v>704.45645685769318</v>
          </cell>
          <cell r="C75">
            <v>117.07490973418452</v>
          </cell>
          <cell r="D75">
            <v>117.07490973418452</v>
          </cell>
          <cell r="E75" t="str">
            <v>Cancer Risk</v>
          </cell>
          <cell r="F75">
            <v>117.07490973418452</v>
          </cell>
          <cell r="G75">
            <v>117.07490973418452</v>
          </cell>
          <cell r="H75">
            <v>100</v>
          </cell>
          <cell r="I75" t="str">
            <v>Cancer Risk</v>
          </cell>
        </row>
        <row r="76">
          <cell r="A76" t="str">
            <v>HEXACHLOROCYCLOHEXANE, GAMMA (gamma-HCH)</v>
          </cell>
          <cell r="B76">
            <v>207.73874943744227</v>
          </cell>
          <cell r="C76">
            <v>6.9048967049482233</v>
          </cell>
          <cell r="D76">
            <v>6.9048967049482233</v>
          </cell>
          <cell r="E76" t="str">
            <v>Cancer Risk</v>
          </cell>
          <cell r="F76">
            <v>6.9048967049482233</v>
          </cell>
          <cell r="G76">
            <v>6.9048967049482233</v>
          </cell>
          <cell r="H76">
            <v>7</v>
          </cell>
          <cell r="I76" t="str">
            <v>Cancer Risk</v>
          </cell>
        </row>
        <row r="77">
          <cell r="A77" t="str">
            <v>HEXACHLOROETHANE</v>
          </cell>
          <cell r="B77">
            <v>493.11951980038526</v>
          </cell>
          <cell r="C77">
            <v>228.29607398165982</v>
          </cell>
          <cell r="D77">
            <v>228.29607398165982</v>
          </cell>
          <cell r="E77" t="str">
            <v>Cancer Risk</v>
          </cell>
          <cell r="F77">
            <v>228.29607398165982</v>
          </cell>
          <cell r="G77">
            <v>228.29607398165982</v>
          </cell>
          <cell r="H77">
            <v>200</v>
          </cell>
          <cell r="I77" t="str">
            <v>Cancer Risk</v>
          </cell>
        </row>
        <row r="78">
          <cell r="A78" t="str">
            <v>HMX</v>
          </cell>
          <cell r="B78">
            <v>35222.822842884663</v>
          </cell>
          <cell r="C78">
            <v>0</v>
          </cell>
          <cell r="D78">
            <v>3000</v>
          </cell>
          <cell r="E78" t="str">
            <v>Ceiling (High)</v>
          </cell>
          <cell r="F78">
            <v>3000</v>
          </cell>
          <cell r="G78">
            <v>3000</v>
          </cell>
          <cell r="H78">
            <v>3000</v>
          </cell>
          <cell r="I78" t="str">
            <v>Ceiling (High)</v>
          </cell>
        </row>
        <row r="79">
          <cell r="A79" t="str">
            <v>INDENO(1,2,3-cd)PYRENE</v>
          </cell>
          <cell r="B79">
            <v>66238.858319955951</v>
          </cell>
          <cell r="C79">
            <v>39.207847813266675</v>
          </cell>
          <cell r="D79">
            <v>39.207847813266675</v>
          </cell>
          <cell r="E79" t="str">
            <v>Cancer Risk</v>
          </cell>
          <cell r="F79">
            <v>39.207847813266675</v>
          </cell>
          <cell r="G79">
            <v>39.207847813266675</v>
          </cell>
          <cell r="H79">
            <v>40</v>
          </cell>
          <cell r="I79" t="str">
            <v>Cancer Risk</v>
          </cell>
        </row>
        <row r="80">
          <cell r="A80" t="str">
            <v>LEAD</v>
          </cell>
          <cell r="B80">
            <v>1090.6894609335379</v>
          </cell>
          <cell r="C80">
            <v>0</v>
          </cell>
          <cell r="D80">
            <v>1090.6894609335379</v>
          </cell>
          <cell r="E80" t="str">
            <v>Noncancer Risk</v>
          </cell>
          <cell r="F80">
            <v>1090.6894609335379</v>
          </cell>
          <cell r="G80">
            <v>600</v>
          </cell>
          <cell r="H80">
            <v>600</v>
          </cell>
          <cell r="I80" t="str">
            <v>Background</v>
          </cell>
        </row>
        <row r="81">
          <cell r="A81" t="str">
            <v>MERCURY</v>
          </cell>
          <cell r="B81">
            <v>326.52714666248909</v>
          </cell>
          <cell r="C81">
            <v>0</v>
          </cell>
          <cell r="D81">
            <v>326.52714666248909</v>
          </cell>
          <cell r="E81" t="str">
            <v>Noncancer Risk</v>
          </cell>
          <cell r="F81">
            <v>326.52714666248909</v>
          </cell>
          <cell r="G81">
            <v>30.477903282402625</v>
          </cell>
          <cell r="H81">
            <v>30</v>
          </cell>
          <cell r="I81" t="str">
            <v>S-3 Standard</v>
          </cell>
        </row>
        <row r="82">
          <cell r="A82" t="str">
            <v>METHOXYCHLOR</v>
          </cell>
          <cell r="B82">
            <v>3141.402504218006</v>
          </cell>
          <cell r="C82">
            <v>0</v>
          </cell>
          <cell r="D82">
            <v>3000</v>
          </cell>
          <cell r="E82" t="str">
            <v>Ceiling (High)</v>
          </cell>
          <cell r="F82">
            <v>3000</v>
          </cell>
          <cell r="G82">
            <v>387.25249486465998</v>
          </cell>
          <cell r="H82">
            <v>400</v>
          </cell>
          <cell r="I82" t="str">
            <v>S-3 Standard</v>
          </cell>
        </row>
        <row r="83">
          <cell r="A83" t="str">
            <v>METHYL ETHYL KETONE</v>
          </cell>
          <cell r="B83">
            <v>422673.8741146159</v>
          </cell>
          <cell r="C83">
            <v>0</v>
          </cell>
          <cell r="D83">
            <v>1000</v>
          </cell>
          <cell r="E83" t="str">
            <v>Ceiling (Medium)</v>
          </cell>
          <cell r="F83">
            <v>1000</v>
          </cell>
          <cell r="G83">
            <v>1000</v>
          </cell>
          <cell r="H83">
            <v>1000</v>
          </cell>
          <cell r="I83" t="str">
            <v>Ceiling (Medium)</v>
          </cell>
        </row>
        <row r="84">
          <cell r="A84" t="str">
            <v>METHYL ISOBUTYL KETONE</v>
          </cell>
          <cell r="B84">
            <v>56356.516548615451</v>
          </cell>
          <cell r="C84">
            <v>0</v>
          </cell>
          <cell r="D84">
            <v>1000</v>
          </cell>
          <cell r="E84" t="str">
            <v>Ceiling (Medium)</v>
          </cell>
          <cell r="F84">
            <v>1000</v>
          </cell>
          <cell r="G84">
            <v>1000</v>
          </cell>
          <cell r="H84">
            <v>1000</v>
          </cell>
          <cell r="I84" t="str">
            <v>Ceiling (Medium)</v>
          </cell>
        </row>
        <row r="85">
          <cell r="A85" t="str">
            <v>METHYL MERCURY</v>
          </cell>
          <cell r="B85">
            <v>62.828050084360122</v>
          </cell>
          <cell r="C85">
            <v>0</v>
          </cell>
          <cell r="D85">
            <v>62.828050084360122</v>
          </cell>
          <cell r="E85" t="str">
            <v>Noncancer Risk</v>
          </cell>
          <cell r="F85">
            <v>62.828050084360122</v>
          </cell>
          <cell r="G85">
            <v>7.6020596638477844</v>
          </cell>
          <cell r="H85">
            <v>8</v>
          </cell>
          <cell r="I85" t="str">
            <v>S-3 Standard</v>
          </cell>
        </row>
        <row r="86">
          <cell r="A86" t="str">
            <v>METHYL TERT BUTYL ETHER</v>
          </cell>
          <cell r="B86">
            <v>70445.645685769327</v>
          </cell>
          <cell r="C86">
            <v>0</v>
          </cell>
          <cell r="D86">
            <v>500</v>
          </cell>
          <cell r="E86" t="str">
            <v>Ceiling (Low)</v>
          </cell>
          <cell r="F86">
            <v>500</v>
          </cell>
          <cell r="G86">
            <v>500</v>
          </cell>
          <cell r="H86">
            <v>500</v>
          </cell>
          <cell r="I86" t="str">
            <v>Ceiling (Low)</v>
          </cell>
        </row>
        <row r="87">
          <cell r="A87" t="str">
            <v>METHYLNAPHTHALENE, 2-</v>
          </cell>
          <cell r="B87">
            <v>6157.5848068440891</v>
          </cell>
          <cell r="C87">
            <v>0</v>
          </cell>
          <cell r="D87">
            <v>1000</v>
          </cell>
          <cell r="E87" t="str">
            <v>Ceiling (Medium)</v>
          </cell>
          <cell r="F87">
            <v>1000</v>
          </cell>
          <cell r="G87">
            <v>467.83559153405878</v>
          </cell>
          <cell r="H87">
            <v>500</v>
          </cell>
          <cell r="I87" t="str">
            <v>S-3 Standard</v>
          </cell>
        </row>
        <row r="88">
          <cell r="A88" t="str">
            <v>NAPHTHALENE</v>
          </cell>
          <cell r="B88">
            <v>30787.924034220443</v>
          </cell>
          <cell r="C88">
            <v>0</v>
          </cell>
          <cell r="D88">
            <v>1000</v>
          </cell>
          <cell r="E88" t="str">
            <v>Ceiling (Medium)</v>
          </cell>
          <cell r="F88">
            <v>1000</v>
          </cell>
          <cell r="G88">
            <v>1000</v>
          </cell>
          <cell r="H88">
            <v>1000</v>
          </cell>
          <cell r="I88" t="str">
            <v>Ceiling (Medium)</v>
          </cell>
        </row>
        <row r="89">
          <cell r="A89" t="str">
            <v>NICKEL</v>
          </cell>
          <cell r="B89">
            <v>10884.23822208297</v>
          </cell>
          <cell r="C89">
            <v>0</v>
          </cell>
          <cell r="D89">
            <v>3000</v>
          </cell>
          <cell r="E89" t="str">
            <v>Ceiling (High)</v>
          </cell>
          <cell r="F89">
            <v>3000</v>
          </cell>
          <cell r="G89">
            <v>970.30347962060398</v>
          </cell>
          <cell r="H89">
            <v>1000</v>
          </cell>
          <cell r="I89" t="str">
            <v>S-3 Standard</v>
          </cell>
        </row>
        <row r="90">
          <cell r="A90" t="str">
            <v>PENTACHLOROPHENOL</v>
          </cell>
          <cell r="B90">
            <v>2399.9309930592453</v>
          </cell>
          <cell r="C90">
            <v>15.555108288346958</v>
          </cell>
          <cell r="D90">
            <v>15.555108288346958</v>
          </cell>
          <cell r="E90" t="str">
            <v>Cancer Risk</v>
          </cell>
          <cell r="F90">
            <v>15.555108288346958</v>
          </cell>
          <cell r="G90">
            <v>15.555108288346958</v>
          </cell>
          <cell r="H90">
            <v>20</v>
          </cell>
          <cell r="I90" t="str">
            <v>Cancer Risk</v>
          </cell>
        </row>
        <row r="91">
          <cell r="A91" t="str">
            <v>PERCHLORATE</v>
          </cell>
          <cell r="B91">
            <v>43.979635059052086</v>
          </cell>
          <cell r="C91">
            <v>0</v>
          </cell>
          <cell r="D91">
            <v>43.979635059052086</v>
          </cell>
          <cell r="E91" t="str">
            <v>Noncancer Risk</v>
          </cell>
          <cell r="F91">
            <v>43.979635059052086</v>
          </cell>
          <cell r="G91">
            <v>5.4199757458946038</v>
          </cell>
          <cell r="H91">
            <v>5</v>
          </cell>
          <cell r="I91" t="str">
            <v>S-3 Standard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D92">
            <v>0</v>
          </cell>
          <cell r="E92" t="str">
            <v>Noncancer Risk</v>
          </cell>
          <cell r="F92">
            <v>0</v>
          </cell>
          <cell r="H92">
            <v>3000</v>
          </cell>
          <cell r="I92" t="str">
            <v>Not Calculated</v>
          </cell>
        </row>
        <row r="93">
          <cell r="A93" t="str">
            <v>Aliphatics          C5 to C8</v>
          </cell>
          <cell r="B93">
            <v>21768.476444165939</v>
          </cell>
          <cell r="C93">
            <v>0</v>
          </cell>
          <cell r="D93">
            <v>500</v>
          </cell>
          <cell r="E93" t="str">
            <v>Ceiling (Low)</v>
          </cell>
          <cell r="F93">
            <v>500</v>
          </cell>
          <cell r="G93">
            <v>500</v>
          </cell>
          <cell r="H93">
            <v>500</v>
          </cell>
          <cell r="I93" t="str">
            <v>Ceiling (Low)</v>
          </cell>
        </row>
        <row r="94">
          <cell r="A94" t="str">
            <v>C9 to C12</v>
          </cell>
          <cell r="B94">
            <v>54421.19111041486</v>
          </cell>
          <cell r="C94">
            <v>0</v>
          </cell>
          <cell r="D94">
            <v>3000</v>
          </cell>
          <cell r="E94" t="str">
            <v>Ceiling (High)</v>
          </cell>
          <cell r="F94">
            <v>3000</v>
          </cell>
          <cell r="G94">
            <v>3000</v>
          </cell>
          <cell r="H94">
            <v>3000</v>
          </cell>
          <cell r="I94" t="str">
            <v>Ceiling (High)</v>
          </cell>
        </row>
        <row r="95">
          <cell r="A95" t="str">
            <v>C9 to C18</v>
          </cell>
          <cell r="B95">
            <v>54421.19111041486</v>
          </cell>
          <cell r="C95">
            <v>0</v>
          </cell>
          <cell r="D95">
            <v>3000</v>
          </cell>
          <cell r="E95" t="str">
            <v>Ceiling (High)</v>
          </cell>
          <cell r="F95">
            <v>3000</v>
          </cell>
          <cell r="G95">
            <v>3000</v>
          </cell>
          <cell r="H95">
            <v>3000</v>
          </cell>
          <cell r="I95" t="str">
            <v>Ceiling (High)</v>
          </cell>
        </row>
        <row r="96">
          <cell r="A96" t="str">
            <v>C19 to C36</v>
          </cell>
          <cell r="B96">
            <v>1088423.822208297</v>
          </cell>
          <cell r="C96">
            <v>0</v>
          </cell>
          <cell r="D96">
            <v>5000</v>
          </cell>
          <cell r="E96" t="str">
            <v>Ceiling (High)</v>
          </cell>
          <cell r="F96">
            <v>5000</v>
          </cell>
          <cell r="G96">
            <v>5000</v>
          </cell>
          <cell r="H96">
            <v>5000</v>
          </cell>
          <cell r="I96" t="str">
            <v>Ceiling (High)</v>
          </cell>
        </row>
        <row r="97">
          <cell r="A97" t="str">
            <v>Aromatics          C9 to C10</v>
          </cell>
          <cell r="B97">
            <v>16326.357333124455</v>
          </cell>
          <cell r="C97">
            <v>0</v>
          </cell>
          <cell r="D97">
            <v>500</v>
          </cell>
          <cell r="E97" t="str">
            <v>Ceiling (Low)</v>
          </cell>
          <cell r="F97">
            <v>500</v>
          </cell>
          <cell r="G97">
            <v>500</v>
          </cell>
          <cell r="H97">
            <v>500</v>
          </cell>
          <cell r="I97" t="str">
            <v>Ceiling (Low)</v>
          </cell>
        </row>
        <row r="98">
          <cell r="A98" t="str">
            <v>C11 to C22</v>
          </cell>
          <cell r="B98">
            <v>46181.886051330664</v>
          </cell>
          <cell r="C98">
            <v>0</v>
          </cell>
          <cell r="D98">
            <v>3000</v>
          </cell>
          <cell r="E98" t="str">
            <v>Ceiling (High)</v>
          </cell>
          <cell r="F98">
            <v>3000</v>
          </cell>
          <cell r="G98">
            <v>3000</v>
          </cell>
          <cell r="H98">
            <v>3000</v>
          </cell>
          <cell r="I98" t="str">
            <v>Ceiling (High)</v>
          </cell>
        </row>
        <row r="99">
          <cell r="A99" t="str">
            <v>PHENANTHRENE</v>
          </cell>
          <cell r="B99">
            <v>46181.886051330664</v>
          </cell>
          <cell r="C99">
            <v>0</v>
          </cell>
          <cell r="D99">
            <v>1000</v>
          </cell>
          <cell r="E99" t="str">
            <v>Ceiling (Medium)</v>
          </cell>
          <cell r="F99">
            <v>1000</v>
          </cell>
          <cell r="G99">
            <v>1000</v>
          </cell>
          <cell r="H99">
            <v>1000</v>
          </cell>
          <cell r="I99" t="str">
            <v>Ceiling (Medium)</v>
          </cell>
        </row>
        <row r="100">
          <cell r="A100" t="str">
            <v>PHENOL</v>
          </cell>
          <cell r="B100">
            <v>143995.8595835547</v>
          </cell>
          <cell r="C100">
            <v>0</v>
          </cell>
          <cell r="D100">
            <v>1000</v>
          </cell>
          <cell r="E100" t="str">
            <v>Ceiling (Medium)</v>
          </cell>
          <cell r="F100">
            <v>1000</v>
          </cell>
          <cell r="G100">
            <v>1000</v>
          </cell>
          <cell r="H100">
            <v>1000</v>
          </cell>
          <cell r="I100" t="str">
            <v>Ceiling (Medium)</v>
          </cell>
        </row>
        <row r="101">
          <cell r="A101" t="str">
            <v>POLYCHLORINATED BIPHENYLS (PCBs)</v>
          </cell>
          <cell r="B101">
            <v>12.565610016872027</v>
          </cell>
          <cell r="C101">
            <v>4.0721884313937116</v>
          </cell>
          <cell r="D101">
            <v>4.0721884313937116</v>
          </cell>
          <cell r="E101" t="str">
            <v>Cancer Risk</v>
          </cell>
          <cell r="F101">
            <v>4.0721884313937116</v>
          </cell>
          <cell r="G101">
            <v>3.8385480954665452</v>
          </cell>
          <cell r="H101">
            <v>4</v>
          </cell>
          <cell r="I101" t="str">
            <v>S-3 Standard</v>
          </cell>
        </row>
        <row r="102">
          <cell r="A102" t="str">
            <v>PYRENE</v>
          </cell>
          <cell r="B102">
            <v>46181.886051330664</v>
          </cell>
          <cell r="C102">
            <v>0</v>
          </cell>
          <cell r="D102">
            <v>3000</v>
          </cell>
          <cell r="E102" t="str">
            <v>Ceiling (High)</v>
          </cell>
          <cell r="F102">
            <v>3000</v>
          </cell>
          <cell r="G102">
            <v>3000</v>
          </cell>
          <cell r="H102">
            <v>3000</v>
          </cell>
          <cell r="I102" t="str">
            <v>Ceiling (High)</v>
          </cell>
        </row>
        <row r="103">
          <cell r="A103" t="str">
            <v>RDX</v>
          </cell>
          <cell r="B103">
            <v>2150.6196820138539</v>
          </cell>
          <cell r="C103">
            <v>84.4800099556508</v>
          </cell>
          <cell r="D103">
            <v>84.4800099556508</v>
          </cell>
          <cell r="E103" t="str">
            <v>Cancer Risk</v>
          </cell>
          <cell r="F103">
            <v>84.4800099556508</v>
          </cell>
          <cell r="G103">
            <v>84.4800099556508</v>
          </cell>
          <cell r="H103">
            <v>80</v>
          </cell>
          <cell r="I103" t="str">
            <v>Cancer Risk</v>
          </cell>
        </row>
        <row r="104">
          <cell r="A104" t="str">
            <v>SELENIUM</v>
          </cell>
          <cell r="B104">
            <v>3648.6778409353014</v>
          </cell>
          <cell r="C104">
            <v>0</v>
          </cell>
          <cell r="D104">
            <v>3000</v>
          </cell>
          <cell r="E104" t="str">
            <v>Ceiling (High)</v>
          </cell>
          <cell r="F104">
            <v>3000</v>
          </cell>
          <cell r="G104">
            <v>717.85584987044251</v>
          </cell>
          <cell r="H104">
            <v>700</v>
          </cell>
          <cell r="I104" t="str">
            <v>S-3 Standard</v>
          </cell>
        </row>
        <row r="105">
          <cell r="A105" t="str">
            <v>SILVER</v>
          </cell>
          <cell r="B105">
            <v>2399.9309930592453</v>
          </cell>
          <cell r="C105">
            <v>0</v>
          </cell>
          <cell r="D105">
            <v>2399.9309930592453</v>
          </cell>
          <cell r="E105" t="str">
            <v>Noncancer Risk</v>
          </cell>
          <cell r="F105">
            <v>2399.9309930592453</v>
          </cell>
          <cell r="G105">
            <v>177.89402936297321</v>
          </cell>
          <cell r="H105">
            <v>200</v>
          </cell>
          <cell r="I105" t="str">
            <v>S-3 Standard</v>
          </cell>
        </row>
        <row r="106">
          <cell r="A106" t="str">
            <v>STYRENE</v>
          </cell>
          <cell r="B106">
            <v>140891.29137153865</v>
          </cell>
          <cell r="C106">
            <v>304.39476530887976</v>
          </cell>
          <cell r="D106">
            <v>304.39476530887976</v>
          </cell>
          <cell r="E106" t="str">
            <v>Cancer Risk</v>
          </cell>
          <cell r="F106">
            <v>304.39476530887976</v>
          </cell>
          <cell r="G106">
            <v>304.39476530887976</v>
          </cell>
          <cell r="H106">
            <v>300</v>
          </cell>
          <cell r="I106" t="str">
            <v>Cancer Risk</v>
          </cell>
        </row>
        <row r="107">
          <cell r="A107" t="str">
            <v>TCDD, 2,3,7,8-  (equivalents)</v>
          </cell>
          <cell r="B107">
            <v>4.3979635059052086E-4</v>
          </cell>
          <cell r="C107">
            <v>5.4295845751916154E-5</v>
          </cell>
          <cell r="D107">
            <v>5.4295845751916154E-5</v>
          </cell>
          <cell r="E107" t="str">
            <v>Cancer Risk</v>
          </cell>
          <cell r="F107">
            <v>5.4295845751916154E-5</v>
          </cell>
          <cell r="G107">
            <v>5.4275401522908195E-5</v>
          </cell>
          <cell r="H107">
            <v>5.0000000000000002E-5</v>
          </cell>
          <cell r="I107" t="str">
            <v>S-3 Standard</v>
          </cell>
        </row>
        <row r="108">
          <cell r="A108" t="str">
            <v>TETRACHLOROETHANE, 1,1,1,2-</v>
          </cell>
          <cell r="B108">
            <v>21133.693705730795</v>
          </cell>
          <cell r="C108">
            <v>351.22472920255359</v>
          </cell>
          <cell r="D108">
            <v>351.22472920255359</v>
          </cell>
          <cell r="E108" t="str">
            <v>Cancer Risk</v>
          </cell>
          <cell r="F108">
            <v>351.22472920255359</v>
          </cell>
          <cell r="G108">
            <v>351.22472920255359</v>
          </cell>
          <cell r="H108">
            <v>400</v>
          </cell>
          <cell r="I108" t="str">
            <v>Cancer Risk</v>
          </cell>
        </row>
        <row r="109">
          <cell r="A109" t="str">
            <v>TETRACHLOROETHANE, 1,1,2,2-</v>
          </cell>
          <cell r="B109">
            <v>14089.129137153863</v>
          </cell>
          <cell r="C109">
            <v>45.659214796331959</v>
          </cell>
          <cell r="D109">
            <v>45.659214796331959</v>
          </cell>
          <cell r="E109" t="str">
            <v>Cancer Risk</v>
          </cell>
          <cell r="F109">
            <v>45.659214796331959</v>
          </cell>
          <cell r="G109">
            <v>45.659214796331959</v>
          </cell>
          <cell r="H109">
            <v>50</v>
          </cell>
          <cell r="I109" t="str">
            <v>Cancer Risk</v>
          </cell>
        </row>
        <row r="110">
          <cell r="A110" t="str">
            <v>TETRACHLOROETHYLENE</v>
          </cell>
          <cell r="B110">
            <v>0</v>
          </cell>
        </row>
        <row r="111">
          <cell r="A111" t="str">
            <v>THALLIUM</v>
          </cell>
          <cell r="B111">
            <v>58.378845454964832</v>
          </cell>
          <cell r="C111">
            <v>0</v>
          </cell>
          <cell r="D111">
            <v>58.378845454964832</v>
          </cell>
          <cell r="E111" t="str">
            <v>Noncancer Risk</v>
          </cell>
          <cell r="F111">
            <v>58.378845454964832</v>
          </cell>
          <cell r="G111">
            <v>58.378845454964832</v>
          </cell>
          <cell r="H111">
            <v>60</v>
          </cell>
          <cell r="I111" t="str">
            <v>Noncancer Risk</v>
          </cell>
        </row>
        <row r="112">
          <cell r="A112" t="str">
            <v>TOLUENE</v>
          </cell>
          <cell r="B112">
            <v>56356.516548615451</v>
          </cell>
          <cell r="C112">
            <v>0</v>
          </cell>
          <cell r="D112">
            <v>1000</v>
          </cell>
          <cell r="E112" t="str">
            <v>Ceiling (Medium)</v>
          </cell>
          <cell r="F112">
            <v>1000</v>
          </cell>
          <cell r="G112">
            <v>1000</v>
          </cell>
          <cell r="H112">
            <v>1000</v>
          </cell>
          <cell r="I112" t="str">
            <v>Ceiling (Medium)</v>
          </cell>
        </row>
        <row r="113">
          <cell r="A113" t="str">
            <v>TRICHLOROBENZENE, 1,2,4-</v>
          </cell>
          <cell r="B113">
            <v>7044.5645685769314</v>
          </cell>
          <cell r="C113">
            <v>0</v>
          </cell>
          <cell r="D113">
            <v>3000</v>
          </cell>
          <cell r="E113" t="str">
            <v>Ceiling (High)</v>
          </cell>
          <cell r="F113">
            <v>3000</v>
          </cell>
          <cell r="G113">
            <v>3000</v>
          </cell>
          <cell r="H113">
            <v>3000</v>
          </cell>
          <cell r="I113" t="str">
            <v>Ceiling (High)</v>
          </cell>
        </row>
        <row r="114">
          <cell r="A114" t="str">
            <v>TRICHLOROETHANE, 1,1,1-</v>
          </cell>
          <cell r="B114">
            <v>1408912.9137153863</v>
          </cell>
          <cell r="C114">
            <v>0</v>
          </cell>
          <cell r="D114">
            <v>1000</v>
          </cell>
          <cell r="E114" t="str">
            <v>Ceiling (Medium)</v>
          </cell>
          <cell r="F114">
            <v>1000</v>
          </cell>
          <cell r="G114">
            <v>1000</v>
          </cell>
          <cell r="H114">
            <v>1000</v>
          </cell>
          <cell r="I114" t="str">
            <v>Ceiling (Medium)</v>
          </cell>
        </row>
        <row r="115">
          <cell r="A115" t="str">
            <v>TRICHLOROETHANE, 1,1,2-</v>
          </cell>
          <cell r="B115">
            <v>2817.8258274307727</v>
          </cell>
          <cell r="C115">
            <v>160.20777121519987</v>
          </cell>
          <cell r="D115">
            <v>160.20777121519987</v>
          </cell>
          <cell r="E115" t="str">
            <v>Cancer Risk</v>
          </cell>
          <cell r="F115">
            <v>160.20777121519987</v>
          </cell>
          <cell r="G115">
            <v>160.20777121519987</v>
          </cell>
          <cell r="H115">
            <v>200</v>
          </cell>
          <cell r="I115" t="str">
            <v>Cancer Risk</v>
          </cell>
        </row>
        <row r="116">
          <cell r="A116" t="str">
            <v>TRICHLOROETHYLENE</v>
          </cell>
          <cell r="B116">
            <v>352.22822842884659</v>
          </cell>
          <cell r="C116">
            <v>182.63685918532784</v>
          </cell>
          <cell r="D116">
            <v>182.63685918532784</v>
          </cell>
          <cell r="E116" t="str">
            <v>Cancer Risk</v>
          </cell>
          <cell r="F116">
            <v>182.63685918532784</v>
          </cell>
          <cell r="G116">
            <v>60.756298534387199</v>
          </cell>
          <cell r="H116">
            <v>60</v>
          </cell>
          <cell r="I116" t="str">
            <v>S-3 Standard</v>
          </cell>
        </row>
        <row r="117">
          <cell r="A117" t="str">
            <v>TRICHLOROPHENOL, 2,4,5-</v>
          </cell>
          <cell r="B117">
            <v>47998.619861184918</v>
          </cell>
          <cell r="C117">
            <v>0</v>
          </cell>
          <cell r="D117">
            <v>3000</v>
          </cell>
          <cell r="E117" t="str">
            <v>Ceiling (High)</v>
          </cell>
          <cell r="F117">
            <v>3000</v>
          </cell>
          <cell r="G117">
            <v>3000</v>
          </cell>
          <cell r="H117">
            <v>3000</v>
          </cell>
          <cell r="I117" t="str">
            <v>Ceiling (High)</v>
          </cell>
        </row>
        <row r="118">
          <cell r="A118" t="str">
            <v>TRICHLOROPHENOL 2,4,6-</v>
          </cell>
          <cell r="B118">
            <v>479.98619861184909</v>
          </cell>
          <cell r="C118">
            <v>565.64030139443491</v>
          </cell>
          <cell r="D118">
            <v>479.98619861184909</v>
          </cell>
          <cell r="E118" t="str">
            <v>Noncancer Risk</v>
          </cell>
          <cell r="F118">
            <v>479.98619861184909</v>
          </cell>
          <cell r="G118">
            <v>380.47778957623376</v>
          </cell>
          <cell r="H118">
            <v>400</v>
          </cell>
          <cell r="I118" t="str">
            <v>S-3 Standard</v>
          </cell>
        </row>
        <row r="119">
          <cell r="A119" t="str">
            <v>VANADIUM</v>
          </cell>
          <cell r="B119">
            <v>5654.5245075924104</v>
          </cell>
          <cell r="C119">
            <v>0</v>
          </cell>
          <cell r="D119">
            <v>3000</v>
          </cell>
          <cell r="E119" t="str">
            <v>Ceiling (High)</v>
          </cell>
          <cell r="F119">
            <v>3000</v>
          </cell>
          <cell r="G119">
            <v>673.65047153044168</v>
          </cell>
          <cell r="H119">
            <v>700</v>
          </cell>
          <cell r="I119" t="str">
            <v>S-3 Standard</v>
          </cell>
        </row>
        <row r="120">
          <cell r="A120" t="str">
            <v>VINYL CHLORIDE</v>
          </cell>
          <cell r="B120">
            <v>2113.3693705730798</v>
          </cell>
          <cell r="C120">
            <v>6.522744970904566</v>
          </cell>
          <cell r="D120">
            <v>6.522744970904566</v>
          </cell>
          <cell r="E120" t="str">
            <v>Cancer Risk</v>
          </cell>
          <cell r="F120">
            <v>6.522744970904566</v>
          </cell>
          <cell r="G120">
            <v>6.522744970904566</v>
          </cell>
          <cell r="H120">
            <v>7</v>
          </cell>
          <cell r="I120" t="str">
            <v>Cancer Risk</v>
          </cell>
        </row>
        <row r="121">
          <cell r="A121" t="str">
            <v>XYLENES (Mixed Isomers)</v>
          </cell>
          <cell r="B121">
            <v>140891.29137153865</v>
          </cell>
          <cell r="C121">
            <v>0</v>
          </cell>
          <cell r="D121">
            <v>1000</v>
          </cell>
          <cell r="E121" t="str">
            <v>Ceiling (Medium)</v>
          </cell>
          <cell r="F121">
            <v>1000</v>
          </cell>
          <cell r="G121">
            <v>1000</v>
          </cell>
          <cell r="H121">
            <v>1000</v>
          </cell>
          <cell r="I121" t="str">
            <v>Ceiling (Medium)</v>
          </cell>
        </row>
        <row r="122">
          <cell r="A122" t="str">
            <v>ZINC</v>
          </cell>
          <cell r="B122">
            <v>188484.15025308036</v>
          </cell>
          <cell r="C122">
            <v>0</v>
          </cell>
          <cell r="D122">
            <v>3000</v>
          </cell>
          <cell r="E122" t="str">
            <v>Ceiling (High)</v>
          </cell>
          <cell r="F122">
            <v>3000</v>
          </cell>
          <cell r="G122">
            <v>3000</v>
          </cell>
          <cell r="H122">
            <v>3000</v>
          </cell>
          <cell r="I122" t="str">
            <v>Ceiling (High)</v>
          </cell>
        </row>
      </sheetData>
      <sheetData sheetId="4">
        <row r="1">
          <cell r="A1" t="str">
            <v>S-2 Soil Exposure Assumptions</v>
          </cell>
        </row>
        <row r="3">
          <cell r="A3" t="str">
            <v>This spreadsheet calculates exposure factors for an adult commercial/industrial receptor, both for noncancer and cancer health endpoints.  These factors</v>
          </cell>
        </row>
        <row r="4">
          <cell r="A4" t="str">
            <v>are receptor-specific and apply regardless of contaminant of concern.  These values are then used in combination with chemical-specific</v>
          </cell>
        </row>
        <row r="5">
          <cell r="A5" t="str">
            <v>factors to calculate the S-2 Standards.</v>
          </cell>
        </row>
        <row r="7">
          <cell r="A7" t="str">
            <v>The worker is assumed to come into contact with contaminated soil infrequently, as an incidental exposure not related to their actual employment.</v>
          </cell>
        </row>
        <row r="8">
          <cell r="A8" t="str">
            <v>Workers who have chronic, intense exposure to soil, like agricultural workers, should be addressed using the S-1 Soil Levels or a Method 3 Risk Characterization.</v>
          </cell>
        </row>
        <row r="10">
          <cell r="A10" t="str">
            <v>Soil Ingestion Exposures</v>
          </cell>
        </row>
        <row r="11">
          <cell r="L11" t="str">
            <v>Surface Area/Adherence Factor Calculations (S-2):</v>
          </cell>
        </row>
        <row r="12">
          <cell r="B12" t="str">
            <v>Average</v>
          </cell>
          <cell r="C12" t="str">
            <v>Soil Ingestion</v>
          </cell>
          <cell r="D12" t="str">
            <v>Exposure</v>
          </cell>
          <cell r="F12" t="str">
            <v>Exposure</v>
          </cell>
          <cell r="G12" t="str">
            <v>Averaging</v>
          </cell>
          <cell r="H12" t="str">
            <v>Conversion</v>
          </cell>
          <cell r="I12" t="str">
            <v>Conversion</v>
          </cell>
        </row>
        <row r="13">
          <cell r="B13" t="str">
            <v>Body Weight</v>
          </cell>
          <cell r="C13" t="str">
            <v>Rate</v>
          </cell>
          <cell r="D13" t="str">
            <v>Frequency</v>
          </cell>
          <cell r="F13" t="str">
            <v>Period</v>
          </cell>
          <cell r="G13" t="str">
            <v>Period</v>
          </cell>
          <cell r="H13" t="str">
            <v>Constant</v>
          </cell>
          <cell r="I13" t="str">
            <v>Constant</v>
          </cell>
          <cell r="L13" t="str">
            <v>Age (years)</v>
          </cell>
        </row>
        <row r="14">
          <cell r="B14" t="str">
            <v>BW</v>
          </cell>
          <cell r="C14" t="str">
            <v>IR</v>
          </cell>
          <cell r="D14" t="str">
            <v>EF1</v>
          </cell>
          <cell r="E14" t="str">
            <v>EF2</v>
          </cell>
          <cell r="F14" t="str">
            <v>EP</v>
          </cell>
          <cell r="G14" t="str">
            <v>AP</v>
          </cell>
          <cell r="H14" t="str">
            <v>C1</v>
          </cell>
          <cell r="I14" t="str">
            <v>C2</v>
          </cell>
        </row>
        <row r="15">
          <cell r="B15" t="str">
            <v>kg</v>
          </cell>
          <cell r="C15" t="str">
            <v>mg/day</v>
          </cell>
          <cell r="D15" t="str">
            <v>days/week</v>
          </cell>
          <cell r="E15" t="str">
            <v>weeks/year</v>
          </cell>
          <cell r="F15" t="str">
            <v>years</v>
          </cell>
          <cell r="G15" t="str">
            <v>years</v>
          </cell>
          <cell r="H15" t="str">
            <v>days/year</v>
          </cell>
          <cell r="I15" t="str">
            <v>mg/kg</v>
          </cell>
          <cell r="J15" t="str">
            <v>Average Daily</v>
          </cell>
        </row>
        <row r="16">
          <cell r="J16" t="str">
            <v>Soil Ingestion</v>
          </cell>
        </row>
        <row r="17">
          <cell r="A17" t="str">
            <v>Noncancer Risk</v>
          </cell>
          <cell r="J17" t="str">
            <v>Rate</v>
          </cell>
          <cell r="L17" t="str">
            <v>18&lt;25</v>
          </cell>
        </row>
        <row r="18">
          <cell r="A18" t="str">
            <v>Receptor:</v>
          </cell>
          <cell r="J18" t="str">
            <v>kg soil/kg bodyweight</v>
          </cell>
          <cell r="L18" t="str">
            <v>25&lt;35</v>
          </cell>
        </row>
        <row r="19">
          <cell r="A19" t="str">
            <v>Adult Worker</v>
          </cell>
          <cell r="J19" t="str">
            <v>/day</v>
          </cell>
          <cell r="L19" t="str">
            <v>35&lt;45</v>
          </cell>
        </row>
        <row r="20">
          <cell r="A20" t="str">
            <v>Age 18-45</v>
          </cell>
          <cell r="B20">
            <v>61.074074074074076</v>
          </cell>
          <cell r="C20">
            <v>50</v>
          </cell>
          <cell r="D20">
            <v>4</v>
          </cell>
          <cell r="E20">
            <v>30</v>
          </cell>
          <cell r="F20">
            <v>7</v>
          </cell>
        </row>
        <row r="21">
          <cell r="A21" t="str">
            <v>Receptor Total</v>
          </cell>
          <cell r="F21">
            <v>7</v>
          </cell>
          <cell r="G21">
            <v>7</v>
          </cell>
          <cell r="H21">
            <v>365</v>
          </cell>
          <cell r="I21">
            <v>1000000</v>
          </cell>
          <cell r="J21">
            <v>2.6915440657268416E-7</v>
          </cell>
          <cell r="L21" t="str">
            <v>18&lt;45</v>
          </cell>
        </row>
        <row r="22">
          <cell r="J22" t="str">
            <v>Lifetime</v>
          </cell>
        </row>
        <row r="23">
          <cell r="J23" t="str">
            <v>Average Daily</v>
          </cell>
        </row>
        <row r="24">
          <cell r="A24" t="str">
            <v>Cancer Risk</v>
          </cell>
          <cell r="J24" t="str">
            <v>Soil Ingestion</v>
          </cell>
        </row>
        <row r="25">
          <cell r="J25" t="str">
            <v>Rate</v>
          </cell>
        </row>
        <row r="26">
          <cell r="A26" t="str">
            <v>Receptor:</v>
          </cell>
          <cell r="J26" t="str">
            <v>kg soil/kg bodyweight</v>
          </cell>
        </row>
        <row r="27">
          <cell r="A27" t="str">
            <v>Adult Worker</v>
          </cell>
          <cell r="J27" t="str">
            <v>/day</v>
          </cell>
        </row>
        <row r="28">
          <cell r="A28" t="str">
            <v>Age 18-45</v>
          </cell>
          <cell r="B28">
            <v>61.074074074074076</v>
          </cell>
          <cell r="C28">
            <v>50</v>
          </cell>
          <cell r="D28">
            <v>4</v>
          </cell>
          <cell r="E28">
            <v>30</v>
          </cell>
          <cell r="F28">
            <v>27</v>
          </cell>
        </row>
        <row r="29">
          <cell r="A29" t="str">
            <v>Receptor Total</v>
          </cell>
          <cell r="F29">
            <v>27</v>
          </cell>
          <cell r="G29">
            <v>70</v>
          </cell>
          <cell r="H29">
            <v>365</v>
          </cell>
          <cell r="I29">
            <v>1000000</v>
          </cell>
          <cell r="J29">
            <v>1.0381669967803532E-7</v>
          </cell>
        </row>
        <row r="32">
          <cell r="A32" t="str">
            <v>Soil Dermal Exposures</v>
          </cell>
        </row>
        <row r="33">
          <cell r="C33" t="str">
            <v>Average Skin</v>
          </cell>
          <cell r="D33" t="str">
            <v>Soil</v>
          </cell>
        </row>
        <row r="34">
          <cell r="B34" t="str">
            <v>Average</v>
          </cell>
          <cell r="C34" t="str">
            <v>Surface</v>
          </cell>
          <cell r="D34" t="str">
            <v>Adherence</v>
          </cell>
          <cell r="E34" t="str">
            <v>Exposure</v>
          </cell>
          <cell r="G34" t="str">
            <v>Exposure</v>
          </cell>
          <cell r="H34" t="str">
            <v>Averaging</v>
          </cell>
          <cell r="I34" t="str">
            <v>Conversion</v>
          </cell>
          <cell r="J34" t="str">
            <v>Conversion</v>
          </cell>
        </row>
        <row r="35">
          <cell r="B35" t="str">
            <v>Body Weight</v>
          </cell>
          <cell r="C35" t="str">
            <v>Area Exposed</v>
          </cell>
          <cell r="D35" t="str">
            <v>Factor</v>
          </cell>
          <cell r="E35" t="str">
            <v>Frequency</v>
          </cell>
          <cell r="G35" t="str">
            <v>Period</v>
          </cell>
          <cell r="H35" t="str">
            <v>Period</v>
          </cell>
          <cell r="I35" t="str">
            <v>Constant</v>
          </cell>
          <cell r="J35" t="str">
            <v>Constant</v>
          </cell>
        </row>
        <row r="36">
          <cell r="B36" t="str">
            <v>BW</v>
          </cell>
          <cell r="C36" t="str">
            <v>SSA</v>
          </cell>
          <cell r="D36" t="str">
            <v>SAF</v>
          </cell>
          <cell r="E36" t="str">
            <v>EF1</v>
          </cell>
          <cell r="F36" t="str">
            <v>EF2</v>
          </cell>
          <cell r="G36" t="str">
            <v>EP</v>
          </cell>
          <cell r="H36" t="str">
            <v>AP</v>
          </cell>
          <cell r="I36" t="str">
            <v>C1</v>
          </cell>
          <cell r="J36" t="str">
            <v>C2</v>
          </cell>
        </row>
        <row r="37">
          <cell r="B37" t="str">
            <v>kg</v>
          </cell>
          <cell r="C37" t="str">
            <v>cm2/day</v>
          </cell>
          <cell r="D37" t="str">
            <v>mg/cm2</v>
          </cell>
          <cell r="E37" t="str">
            <v>days/week</v>
          </cell>
          <cell r="F37" t="str">
            <v>weeks/year</v>
          </cell>
          <cell r="G37" t="str">
            <v>years</v>
          </cell>
          <cell r="H37" t="str">
            <v>years</v>
          </cell>
          <cell r="I37" t="str">
            <v>days/year</v>
          </cell>
          <cell r="J37" t="str">
            <v>mg/kg</v>
          </cell>
          <cell r="K37" t="str">
            <v>Average Daily</v>
          </cell>
        </row>
        <row r="38">
          <cell r="K38" t="str">
            <v>Soil Dermal</v>
          </cell>
        </row>
        <row r="39">
          <cell r="A39" t="str">
            <v>Noncancer Risk</v>
          </cell>
          <cell r="K39" t="str">
            <v>Contact Rate</v>
          </cell>
        </row>
        <row r="40">
          <cell r="A40" t="str">
            <v>Receptor:</v>
          </cell>
          <cell r="K40" t="str">
            <v>kg soil/kg bodyweight</v>
          </cell>
        </row>
        <row r="41">
          <cell r="A41" t="str">
            <v>Adult Worker</v>
          </cell>
          <cell r="K41" t="str">
            <v>/day</v>
          </cell>
        </row>
        <row r="42">
          <cell r="A42" t="str">
            <v>Age 18-45</v>
          </cell>
          <cell r="B42">
            <v>61.074074074074076</v>
          </cell>
          <cell r="C42">
            <v>3473.3</v>
          </cell>
          <cell r="D42">
            <v>2.6300762963176232E-2</v>
          </cell>
          <cell r="E42">
            <v>4</v>
          </cell>
          <cell r="F42">
            <v>30</v>
          </cell>
          <cell r="G42">
            <v>7</v>
          </cell>
        </row>
        <row r="43">
          <cell r="A43" t="str">
            <v>Receptor Total</v>
          </cell>
          <cell r="G43">
            <v>7</v>
          </cell>
          <cell r="H43">
            <v>7</v>
          </cell>
          <cell r="I43">
            <v>365</v>
          </cell>
          <cell r="J43">
            <v>1000000</v>
          </cell>
          <cell r="K43">
            <v>4.9174746936707181E-7</v>
          </cell>
        </row>
        <row r="44">
          <cell r="K44" t="str">
            <v>Lifetime</v>
          </cell>
        </row>
        <row r="45">
          <cell r="A45" t="str">
            <v>Cancer Risk</v>
          </cell>
          <cell r="K45" t="str">
            <v>Average Daily</v>
          </cell>
        </row>
        <row r="46">
          <cell r="K46" t="str">
            <v>Soil Dermal</v>
          </cell>
        </row>
        <row r="47">
          <cell r="A47" t="str">
            <v>Receptor:</v>
          </cell>
          <cell r="K47" t="str">
            <v>Contact Rate</v>
          </cell>
        </row>
        <row r="48">
          <cell r="A48" t="str">
            <v>Adult Worker</v>
          </cell>
          <cell r="K48" t="str">
            <v>kg soil/kg bodyweight</v>
          </cell>
        </row>
        <row r="49">
          <cell r="A49" t="str">
            <v>Age 18-45</v>
          </cell>
          <cell r="B49">
            <v>61.074074074074076</v>
          </cell>
          <cell r="C49">
            <v>3473.3</v>
          </cell>
          <cell r="D49">
            <v>2.6300762963176232E-2</v>
          </cell>
          <cell r="E49">
            <v>4</v>
          </cell>
          <cell r="F49">
            <v>30</v>
          </cell>
          <cell r="G49">
            <v>27</v>
          </cell>
          <cell r="K49" t="str">
            <v>/day</v>
          </cell>
        </row>
        <row r="51">
          <cell r="A51" t="str">
            <v>Receptor Total</v>
          </cell>
          <cell r="G51">
            <v>27</v>
          </cell>
          <cell r="H51">
            <v>70</v>
          </cell>
          <cell r="I51">
            <v>365</v>
          </cell>
          <cell r="J51">
            <v>1000000</v>
          </cell>
          <cell r="K51">
            <v>1.896740238987277E-7</v>
          </cell>
        </row>
      </sheetData>
      <sheetData sheetId="5">
        <row r="1">
          <cell r="B1" t="str">
            <v>Construction/Excavation Receptor</v>
          </cell>
        </row>
        <row r="2">
          <cell r="A2" t="str">
            <v>S-3</v>
          </cell>
          <cell r="B2" t="str">
            <v>RISK-BASED LEVELS</v>
          </cell>
          <cell r="H2" t="str">
            <v>LOWEST OF</v>
          </cell>
          <cell r="J2" t="str">
            <v>HIGHEST OF</v>
          </cell>
          <cell r="K2" t="str">
            <v>S-3 Methods 1 &amp; 2</v>
          </cell>
        </row>
        <row r="3">
          <cell r="A3" t="str">
            <v>DIRECT CONTACT</v>
          </cell>
          <cell r="B3" t="str">
            <v>NONCANCER</v>
          </cell>
          <cell r="C3" t="str">
            <v>HI =</v>
          </cell>
          <cell r="D3">
            <v>0.2</v>
          </cell>
          <cell r="E3" t="str">
            <v>CANCER</v>
          </cell>
          <cell r="F3" t="str">
            <v>ELCR =</v>
          </cell>
          <cell r="G3">
            <v>9.9999999999999995E-7</v>
          </cell>
          <cell r="H3" t="str">
            <v>RISK-BASED,</v>
          </cell>
          <cell r="J3" t="str">
            <v>COLUMN H,</v>
          </cell>
          <cell r="K3" t="str">
            <v>Direct Contact</v>
          </cell>
        </row>
        <row r="4">
          <cell r="A4" t="str">
            <v>SOIL LEVELS</v>
          </cell>
          <cell r="B4" t="str">
            <v>Ingestion/</v>
          </cell>
          <cell r="C4" t="str">
            <v>Particulate</v>
          </cell>
          <cell r="D4" t="str">
            <v>Combined</v>
          </cell>
          <cell r="E4" t="str">
            <v>Direct</v>
          </cell>
          <cell r="F4" t="str">
            <v>Particulate</v>
          </cell>
          <cell r="G4" t="str">
            <v>Combined</v>
          </cell>
          <cell r="H4" t="str">
            <v>Ceiling</v>
          </cell>
          <cell r="J4" t="str">
            <v>Background,</v>
          </cell>
          <cell r="K4" t="str">
            <v>Level (Rounded)</v>
          </cell>
        </row>
        <row r="5">
          <cell r="B5" t="str">
            <v>Dermal</v>
          </cell>
          <cell r="C5" t="str">
            <v>Inhalation</v>
          </cell>
          <cell r="D5" t="str">
            <v>Exposure</v>
          </cell>
          <cell r="E5" t="str">
            <v>Contact</v>
          </cell>
          <cell r="F5" t="str">
            <v>Inhalation</v>
          </cell>
          <cell r="G5" t="str">
            <v>Exposure</v>
          </cell>
          <cell r="H5" t="str">
            <v>LEVELS</v>
          </cell>
          <cell r="J5" t="str">
            <v>PQL</v>
          </cell>
        </row>
        <row r="6">
          <cell r="A6" t="str">
            <v>OIL OR HAZARDOUS MATERIAL</v>
          </cell>
          <cell r="B6" t="str">
            <v>mg/kg</v>
          </cell>
          <cell r="C6" t="str">
            <v>mg/kg</v>
          </cell>
          <cell r="D6" t="str">
            <v>mg/kg</v>
          </cell>
          <cell r="E6" t="str">
            <v>mg/kg</v>
          </cell>
          <cell r="F6" t="str">
            <v>mg/kg</v>
          </cell>
          <cell r="G6" t="str">
            <v>mg/kg</v>
          </cell>
          <cell r="H6" t="str">
            <v>mg/kg</v>
          </cell>
          <cell r="I6" t="str">
            <v>basis</v>
          </cell>
          <cell r="J6" t="str">
            <v>mg/kg</v>
          </cell>
          <cell r="K6" t="str">
            <v>mg/kg</v>
          </cell>
          <cell r="L6" t="str">
            <v>Basis</v>
          </cell>
        </row>
        <row r="7">
          <cell r="A7" t="str">
            <v>ACENAPHTHENE</v>
          </cell>
          <cell r="B7">
            <v>23392.905248737028</v>
          </cell>
          <cell r="C7">
            <v>9722222.222222222</v>
          </cell>
          <cell r="D7">
            <v>23336.754045470865</v>
          </cell>
          <cell r="E7">
            <v>0</v>
          </cell>
          <cell r="F7">
            <v>0</v>
          </cell>
          <cell r="G7">
            <v>0</v>
          </cell>
          <cell r="H7">
            <v>5000</v>
          </cell>
          <cell r="I7" t="str">
            <v>Ceiling (High)</v>
          </cell>
          <cell r="J7">
            <v>5000</v>
          </cell>
          <cell r="K7">
            <v>5000</v>
          </cell>
          <cell r="L7" t="str">
            <v>Ceiling (High)</v>
          </cell>
        </row>
        <row r="8">
          <cell r="A8" t="str">
            <v>ACENAPHTHYLENE</v>
          </cell>
          <cell r="B8">
            <v>35089.357873105531</v>
          </cell>
          <cell r="C8">
            <v>9722222.222222222</v>
          </cell>
          <cell r="D8">
            <v>34963.169114466458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 t="str">
            <v>Ceiling (High)</v>
          </cell>
          <cell r="J8">
            <v>5000</v>
          </cell>
          <cell r="K8">
            <v>5000</v>
          </cell>
          <cell r="L8" t="str">
            <v>Ceiling (High)</v>
          </cell>
        </row>
        <row r="9">
          <cell r="A9" t="str">
            <v>ACETONE</v>
          </cell>
          <cell r="B9">
            <v>328597.38135824737</v>
          </cell>
          <cell r="C9">
            <v>15555555.555555558</v>
          </cell>
          <cell r="D9">
            <v>321799.64782695106</v>
          </cell>
          <cell r="E9">
            <v>0</v>
          </cell>
          <cell r="F9">
            <v>0</v>
          </cell>
          <cell r="G9">
            <v>0</v>
          </cell>
          <cell r="H9">
            <v>3000</v>
          </cell>
          <cell r="I9" t="str">
            <v>Ceiling (Medium)</v>
          </cell>
          <cell r="J9">
            <v>3000</v>
          </cell>
          <cell r="K9">
            <v>3000</v>
          </cell>
          <cell r="L9" t="str">
            <v>Ceiling (Medium)</v>
          </cell>
        </row>
        <row r="10">
          <cell r="A10" t="str">
            <v>ALDRIN</v>
          </cell>
          <cell r="B10">
            <v>3.1014515155947544</v>
          </cell>
          <cell r="C10">
            <v>3888.8888888888887</v>
          </cell>
          <cell r="D10">
            <v>3.0989800291155292</v>
          </cell>
          <cell r="E10">
            <v>3.2014417511088373</v>
          </cell>
          <cell r="F10">
            <v>2785.4090354090358</v>
          </cell>
          <cell r="G10">
            <v>3.1977663617456806</v>
          </cell>
          <cell r="H10">
            <v>3.0989800291155292</v>
          </cell>
          <cell r="I10" t="str">
            <v>Noncancer Risk</v>
          </cell>
          <cell r="J10">
            <v>3.0989800291155292</v>
          </cell>
          <cell r="K10">
            <v>3</v>
          </cell>
          <cell r="L10" t="str">
            <v>Noncancer Risk</v>
          </cell>
        </row>
        <row r="11">
          <cell r="A11" t="str">
            <v>ANTHRACENE</v>
          </cell>
          <cell r="B11">
            <v>116964.52624368512</v>
          </cell>
          <cell r="C11">
            <v>9722222.222222222</v>
          </cell>
          <cell r="D11">
            <v>115574.0962468622</v>
          </cell>
          <cell r="E11">
            <v>0</v>
          </cell>
          <cell r="F11">
            <v>0</v>
          </cell>
          <cell r="G11">
            <v>0</v>
          </cell>
          <cell r="H11">
            <v>5000</v>
          </cell>
          <cell r="I11" t="str">
            <v>Ceiling (High)</v>
          </cell>
          <cell r="J11">
            <v>5000</v>
          </cell>
          <cell r="K11">
            <v>5000</v>
          </cell>
          <cell r="L11" t="str">
            <v>Ceiling (High)</v>
          </cell>
        </row>
        <row r="12">
          <cell r="A12" t="str">
            <v>ANTIMONY</v>
          </cell>
          <cell r="B12">
            <v>31.014515155947542</v>
          </cell>
          <cell r="C12">
            <v>194444.44444444444</v>
          </cell>
          <cell r="D12">
            <v>31.009569029811601</v>
          </cell>
          <cell r="E12">
            <v>0</v>
          </cell>
          <cell r="F12">
            <v>0</v>
          </cell>
          <cell r="G12">
            <v>0</v>
          </cell>
          <cell r="H12">
            <v>31.009569029811601</v>
          </cell>
          <cell r="I12" t="str">
            <v>Noncancer Risk</v>
          </cell>
          <cell r="J12">
            <v>31.009569029811601</v>
          </cell>
          <cell r="K12">
            <v>30</v>
          </cell>
          <cell r="L12" t="str">
            <v>Noncancer Risk</v>
          </cell>
        </row>
        <row r="13">
          <cell r="A13" t="str">
            <v>ARSENIC</v>
          </cell>
          <cell r="B13">
            <v>58.693212395503373</v>
          </cell>
          <cell r="C13">
            <v>388.88888888888891</v>
          </cell>
          <cell r="D13">
            <v>50.996539156296258</v>
          </cell>
          <cell r="E13">
            <v>91.551378309225356</v>
          </cell>
          <cell r="F13">
            <v>4549.5014245014245</v>
          </cell>
          <cell r="G13">
            <v>89.745396945418662</v>
          </cell>
          <cell r="H13">
            <v>50.996539156296258</v>
          </cell>
          <cell r="I13" t="str">
            <v>Noncancer Risk</v>
          </cell>
          <cell r="J13">
            <v>50.996539156296258</v>
          </cell>
          <cell r="K13">
            <v>50</v>
          </cell>
          <cell r="L13" t="str">
            <v>Noncancer Risk</v>
          </cell>
        </row>
        <row r="14">
          <cell r="A14" t="str">
            <v>BARIUM</v>
          </cell>
          <cell r="B14">
            <v>5427.5401522908196</v>
          </cell>
          <cell r="C14">
            <v>97222.222222222219</v>
          </cell>
          <cell r="D14">
            <v>5140.5624582046694</v>
          </cell>
          <cell r="E14">
            <v>0</v>
          </cell>
          <cell r="F14">
            <v>0</v>
          </cell>
          <cell r="G14">
            <v>0</v>
          </cell>
          <cell r="H14">
            <v>5000</v>
          </cell>
          <cell r="I14" t="str">
            <v>Ceiling (High)</v>
          </cell>
          <cell r="J14">
            <v>5000</v>
          </cell>
          <cell r="K14">
            <v>5000</v>
          </cell>
          <cell r="L14" t="str">
            <v>Ceiling (High)</v>
          </cell>
        </row>
        <row r="15">
          <cell r="A15" t="str">
            <v>BENZENE</v>
          </cell>
          <cell r="B15">
            <v>1217.0273383638792</v>
          </cell>
          <cell r="C15">
            <v>194444.44444444444</v>
          </cell>
          <cell r="D15">
            <v>1209.4573475586931</v>
          </cell>
          <cell r="E15">
            <v>1553.1992255343212</v>
          </cell>
          <cell r="F15">
            <v>1749808.2401928557</v>
          </cell>
          <cell r="G15">
            <v>1551.8217669584367</v>
          </cell>
          <cell r="H15">
            <v>1209.4573475586931</v>
          </cell>
          <cell r="I15" t="str">
            <v>Noncancer Risk</v>
          </cell>
          <cell r="J15">
            <v>1209.4573475586931</v>
          </cell>
          <cell r="K15">
            <v>1000</v>
          </cell>
          <cell r="L15" t="str">
            <v>Noncancer Risk</v>
          </cell>
        </row>
        <row r="16">
          <cell r="A16" t="str">
            <v>BENZO(a)ANTHRACENE</v>
          </cell>
          <cell r="B16">
            <v>93734.734917477035</v>
          </cell>
          <cell r="C16">
            <v>9722222.222222222</v>
          </cell>
          <cell r="D16">
            <v>92839.641288968516</v>
          </cell>
          <cell r="E16">
            <v>300.43184268422129</v>
          </cell>
          <cell r="F16">
            <v>65438.03418803418</v>
          </cell>
          <cell r="G16">
            <v>299.05883693053579</v>
          </cell>
          <cell r="H16">
            <v>299.05883693053579</v>
          </cell>
          <cell r="I16" t="str">
            <v>Cancer Risk</v>
          </cell>
          <cell r="J16">
            <v>299.05883693053579</v>
          </cell>
          <cell r="K16">
            <v>300</v>
          </cell>
          <cell r="L16" t="str">
            <v>Cancer Risk</v>
          </cell>
        </row>
        <row r="17">
          <cell r="A17" t="str">
            <v>BENZO(a)PYRENE</v>
          </cell>
          <cell r="B17">
            <v>93734.734917477035</v>
          </cell>
          <cell r="C17">
            <v>9722222.222222222</v>
          </cell>
          <cell r="D17">
            <v>92839.641288968516</v>
          </cell>
          <cell r="E17">
            <v>30.043184268422127</v>
          </cell>
          <cell r="F17">
            <v>6543.8034188034189</v>
          </cell>
          <cell r="G17">
            <v>29.905883693053571</v>
          </cell>
          <cell r="H17">
            <v>29.905883693053571</v>
          </cell>
          <cell r="I17" t="str">
            <v>Cancer Risk</v>
          </cell>
          <cell r="J17">
            <v>29.905883693053571</v>
          </cell>
          <cell r="K17">
            <v>30</v>
          </cell>
          <cell r="L17" t="str">
            <v>Cancer Risk</v>
          </cell>
        </row>
        <row r="18">
          <cell r="A18" t="str">
            <v>BENZO(b)FLUORANTHENE</v>
          </cell>
          <cell r="B18">
            <v>93734.734917477035</v>
          </cell>
          <cell r="C18">
            <v>9722222.222222222</v>
          </cell>
          <cell r="D18">
            <v>92839.641288968516</v>
          </cell>
          <cell r="E18">
            <v>300.43184268422129</v>
          </cell>
          <cell r="F18">
            <v>65438.03418803418</v>
          </cell>
          <cell r="G18">
            <v>299.05883693053579</v>
          </cell>
          <cell r="H18">
            <v>299.05883693053579</v>
          </cell>
          <cell r="I18" t="str">
            <v>Cancer Risk</v>
          </cell>
          <cell r="J18">
            <v>299.05883693053579</v>
          </cell>
          <cell r="K18">
            <v>300</v>
          </cell>
          <cell r="L18" t="str">
            <v>Cancer Risk</v>
          </cell>
        </row>
        <row r="19">
          <cell r="A19" t="str">
            <v>BENZO(g,h,i)PERYLENE</v>
          </cell>
          <cell r="B19">
            <v>35089.357873105531</v>
          </cell>
          <cell r="C19">
            <v>9722222.222222222</v>
          </cell>
          <cell r="D19">
            <v>34963.169114466458</v>
          </cell>
          <cell r="E19">
            <v>0</v>
          </cell>
          <cell r="F19">
            <v>0</v>
          </cell>
          <cell r="G19">
            <v>0</v>
          </cell>
          <cell r="H19">
            <v>5000</v>
          </cell>
          <cell r="I19" t="str">
            <v>Ceiling (High)</v>
          </cell>
          <cell r="J19">
            <v>5000</v>
          </cell>
          <cell r="K19">
            <v>5000</v>
          </cell>
          <cell r="L19" t="str">
            <v>Ceiling (High)</v>
          </cell>
        </row>
        <row r="20">
          <cell r="A20" t="str">
            <v>BENZO(k)FLUORANTHENE</v>
          </cell>
          <cell r="B20">
            <v>93734.734917477035</v>
          </cell>
          <cell r="C20">
            <v>9722222.222222222</v>
          </cell>
          <cell r="D20">
            <v>92839.641288968516</v>
          </cell>
          <cell r="E20">
            <v>3004.3184268422128</v>
          </cell>
          <cell r="F20">
            <v>654380.34188034188</v>
          </cell>
          <cell r="G20">
            <v>2990.5883693053574</v>
          </cell>
          <cell r="H20">
            <v>2990.5883693053574</v>
          </cell>
          <cell r="I20" t="str">
            <v>Cancer Risk</v>
          </cell>
          <cell r="J20">
            <v>2990.5883693053574</v>
          </cell>
          <cell r="K20">
            <v>3000</v>
          </cell>
          <cell r="L20" t="str">
            <v>Cancer Risk</v>
          </cell>
        </row>
        <row r="21">
          <cell r="A21" t="str">
            <v>BERYLLIUM</v>
          </cell>
          <cell r="B21">
            <v>387.68143944934423</v>
          </cell>
          <cell r="C21">
            <v>388.88888888888891</v>
          </cell>
          <cell r="D21">
            <v>194.14211273423166</v>
          </cell>
          <cell r="E21">
            <v>0</v>
          </cell>
          <cell r="F21">
            <v>5686.8767806267815</v>
          </cell>
          <cell r="G21">
            <v>5686.8767806267815</v>
          </cell>
          <cell r="H21">
            <v>194.14211273423166</v>
          </cell>
          <cell r="I21" t="str">
            <v>Noncancer Risk</v>
          </cell>
          <cell r="J21">
            <v>194.14211273423166</v>
          </cell>
          <cell r="K21">
            <v>200</v>
          </cell>
          <cell r="L21" t="str">
            <v>Noncancer Risk</v>
          </cell>
        </row>
        <row r="22">
          <cell r="A22" t="str">
            <v>BIPHENYL, 1,1-</v>
          </cell>
          <cell r="B22">
            <v>8650.5811085388177</v>
          </cell>
          <cell r="C22">
            <v>38888.888888888891</v>
          </cell>
          <cell r="D22">
            <v>7076.4669352117326</v>
          </cell>
          <cell r="E22">
            <v>0</v>
          </cell>
          <cell r="F22">
            <v>0</v>
          </cell>
          <cell r="G22">
            <v>0</v>
          </cell>
          <cell r="H22">
            <v>5000</v>
          </cell>
          <cell r="I22" t="str">
            <v>Ceiling (High)</v>
          </cell>
          <cell r="J22">
            <v>5000</v>
          </cell>
          <cell r="K22">
            <v>5000</v>
          </cell>
          <cell r="L22" t="str">
            <v>Ceiling (High)</v>
          </cell>
        </row>
        <row r="23">
          <cell r="A23" t="str">
            <v>BIS(2-CHLOROETHYL)ETHER</v>
          </cell>
          <cell r="B23">
            <v>0</v>
          </cell>
          <cell r="C23">
            <v>0</v>
          </cell>
          <cell r="D23">
            <v>0</v>
          </cell>
          <cell r="E23">
            <v>77.659961276716047</v>
          </cell>
          <cell r="F23">
            <v>41359.10385910386</v>
          </cell>
          <cell r="G23">
            <v>77.514412516884207</v>
          </cell>
          <cell r="H23">
            <v>77.514412516884207</v>
          </cell>
          <cell r="I23" t="str">
            <v>Cancer Risk</v>
          </cell>
          <cell r="J23">
            <v>77.514412516884207</v>
          </cell>
          <cell r="K23">
            <v>80</v>
          </cell>
          <cell r="L23" t="str">
            <v>Cancer Risk</v>
          </cell>
        </row>
        <row r="24">
          <cell r="A24" t="str">
            <v>BIS(2-CHLOROISOPROPYL)ETHER</v>
          </cell>
          <cell r="B24">
            <v>4868.1093534555166</v>
          </cell>
          <cell r="C24">
            <v>2722222.2222222225</v>
          </cell>
          <cell r="D24">
            <v>4859.4193264319129</v>
          </cell>
          <cell r="E24">
            <v>1220.3708200626807</v>
          </cell>
          <cell r="F24">
            <v>1364850.4273504273</v>
          </cell>
          <cell r="G24">
            <v>1219.2806094085513</v>
          </cell>
          <cell r="H24">
            <v>1219.2806094085513</v>
          </cell>
          <cell r="I24" t="str">
            <v>Cancer Risk</v>
          </cell>
          <cell r="J24">
            <v>1219.2806094085513</v>
          </cell>
          <cell r="K24">
            <v>1000</v>
          </cell>
          <cell r="L24" t="str">
            <v>Cancer Risk</v>
          </cell>
        </row>
        <row r="25">
          <cell r="A25" t="str">
            <v>BIS(2-ETHYLHEXYL)PHTHALATE</v>
          </cell>
          <cell r="B25">
            <v>1550.7257577973769</v>
          </cell>
          <cell r="C25">
            <v>136111.11111111112</v>
          </cell>
          <cell r="D25">
            <v>1533.2572245379652</v>
          </cell>
          <cell r="E25">
            <v>3887.464983489303</v>
          </cell>
          <cell r="F25">
            <v>10498849.441157134</v>
          </cell>
          <cell r="G25">
            <v>3886.0260838831427</v>
          </cell>
          <cell r="H25">
            <v>1533.2572245379652</v>
          </cell>
          <cell r="I25" t="str">
            <v>Noncancer Risk</v>
          </cell>
          <cell r="J25">
            <v>1533.2572245379652</v>
          </cell>
          <cell r="K25">
            <v>2000</v>
          </cell>
          <cell r="L25" t="str">
            <v>Noncancer Risk</v>
          </cell>
        </row>
        <row r="26">
          <cell r="A26" t="str">
            <v>BROMODICHLOROMETHANE</v>
          </cell>
          <cell r="B26">
            <v>973.62187069110325</v>
          </cell>
          <cell r="C26">
            <v>388888.88888888888</v>
          </cell>
          <cell r="D26">
            <v>971.19039928534755</v>
          </cell>
          <cell r="E26">
            <v>1377.8380226514137</v>
          </cell>
          <cell r="F26">
            <v>770480.07995588647</v>
          </cell>
          <cell r="G26">
            <v>1375.3784538986104</v>
          </cell>
          <cell r="H26">
            <v>500</v>
          </cell>
          <cell r="I26" t="str">
            <v>High Volatility</v>
          </cell>
          <cell r="J26">
            <v>500</v>
          </cell>
          <cell r="K26">
            <v>500</v>
          </cell>
          <cell r="L26" t="str">
            <v>High Volatility</v>
          </cell>
        </row>
        <row r="27">
          <cell r="A27" t="str">
            <v>BROMOFORM</v>
          </cell>
          <cell r="B27">
            <v>3651.082015091637</v>
          </cell>
          <cell r="C27">
            <v>1749999.9999999998</v>
          </cell>
          <cell r="D27">
            <v>3643.4805030134144</v>
          </cell>
          <cell r="E27">
            <v>10813.412329669321</v>
          </cell>
          <cell r="F27">
            <v>12407731.157731159</v>
          </cell>
          <cell r="G27">
            <v>10803.996581668276</v>
          </cell>
          <cell r="H27">
            <v>3000</v>
          </cell>
          <cell r="I27" t="str">
            <v>Ceiling (Medium)</v>
          </cell>
          <cell r="J27">
            <v>3000</v>
          </cell>
          <cell r="K27">
            <v>3000</v>
          </cell>
          <cell r="L27" t="str">
            <v>Ceiling (Medium)</v>
          </cell>
        </row>
        <row r="28">
          <cell r="A28" t="str">
            <v>BROMOMETHANE</v>
          </cell>
          <cell r="B28">
            <v>608.51366918193958</v>
          </cell>
          <cell r="C28">
            <v>1944444.4444444447</v>
          </cell>
          <cell r="D28">
            <v>608.32329447566917</v>
          </cell>
          <cell r="E28">
            <v>0</v>
          </cell>
          <cell r="F28">
            <v>0</v>
          </cell>
          <cell r="G28">
            <v>0</v>
          </cell>
          <cell r="H28">
            <v>608.32329447566917</v>
          </cell>
          <cell r="I28" t="str">
            <v>Noncancer Risk</v>
          </cell>
          <cell r="J28">
            <v>608.32329447566917</v>
          </cell>
          <cell r="K28">
            <v>600</v>
          </cell>
          <cell r="L28" t="str">
            <v>Noncancer Risk</v>
          </cell>
        </row>
        <row r="29">
          <cell r="A29" t="str">
            <v>CADMIUM</v>
          </cell>
          <cell r="B29">
            <v>132.48354255823986</v>
          </cell>
          <cell r="C29">
            <v>388.88888888888891</v>
          </cell>
          <cell r="D29">
            <v>98.818760935506802</v>
          </cell>
          <cell r="E29">
            <v>0</v>
          </cell>
          <cell r="F29">
            <v>7582.502374169042</v>
          </cell>
          <cell r="G29">
            <v>7582.502374169042</v>
          </cell>
          <cell r="H29">
            <v>98.818760935506802</v>
          </cell>
          <cell r="I29" t="str">
            <v>Noncancer Risk</v>
          </cell>
          <cell r="J29">
            <v>98.818760935506802</v>
          </cell>
          <cell r="K29">
            <v>100</v>
          </cell>
          <cell r="L29" t="str">
            <v>Noncancer Risk</v>
          </cell>
        </row>
        <row r="30">
          <cell r="A30" t="str">
            <v>CARBON TETRACHLORIDE</v>
          </cell>
          <cell r="B30">
            <v>1217.0273383638792</v>
          </cell>
          <cell r="C30">
            <v>1944444.4444444447</v>
          </cell>
          <cell r="D30">
            <v>1216.2660777007034</v>
          </cell>
          <cell r="E30">
            <v>1220.3708200626807</v>
          </cell>
          <cell r="F30">
            <v>2274750.7122507123</v>
          </cell>
          <cell r="G30">
            <v>1219.716459842756</v>
          </cell>
          <cell r="H30">
            <v>1216.2660777007034</v>
          </cell>
          <cell r="I30" t="str">
            <v>Noncancer Risk</v>
          </cell>
          <cell r="J30">
            <v>1216.2660777007034</v>
          </cell>
          <cell r="K30">
            <v>1000</v>
          </cell>
          <cell r="L30" t="str">
            <v>Noncancer Risk</v>
          </cell>
        </row>
        <row r="31">
          <cell r="A31" t="str">
            <v>CHLORDANE</v>
          </cell>
          <cell r="B31">
            <v>56.272230926954229</v>
          </cell>
          <cell r="C31">
            <v>136111.11111111112</v>
          </cell>
          <cell r="D31">
            <v>56.248975989569246</v>
          </cell>
          <cell r="E31">
            <v>225.70729987184936</v>
          </cell>
          <cell r="F31">
            <v>136485.04273504275</v>
          </cell>
          <cell r="G31">
            <v>225.33466066679469</v>
          </cell>
          <cell r="H31">
            <v>56.248975989569246</v>
          </cell>
          <cell r="I31" t="str">
            <v>Noncancer Risk</v>
          </cell>
          <cell r="J31">
            <v>56.248975989569246</v>
          </cell>
          <cell r="K31">
            <v>60</v>
          </cell>
          <cell r="L31" t="str">
            <v>Noncancer Risk</v>
          </cell>
        </row>
        <row r="32">
          <cell r="A32" t="str">
            <v>CHLOROANILINE, p-</v>
          </cell>
          <cell r="B32">
            <v>38.768143944934423</v>
          </cell>
          <cell r="C32">
            <v>38888.888888888891</v>
          </cell>
          <cell r="D32">
            <v>38.729534660443768</v>
          </cell>
          <cell r="E32">
            <v>272.12254884425118</v>
          </cell>
          <cell r="F32">
            <v>0</v>
          </cell>
          <cell r="G32">
            <v>272.12254884425118</v>
          </cell>
          <cell r="H32">
            <v>38.729534660443768</v>
          </cell>
          <cell r="I32" t="str">
            <v>Noncancer Risk</v>
          </cell>
          <cell r="J32">
            <v>38.729534660443768</v>
          </cell>
          <cell r="K32">
            <v>40</v>
          </cell>
          <cell r="L32" t="str">
            <v>Noncancer Risk</v>
          </cell>
        </row>
        <row r="33">
          <cell r="A33" t="str">
            <v>CHLOROBENZENE</v>
          </cell>
          <cell r="B33">
            <v>8519.1913685471536</v>
          </cell>
          <cell r="C33">
            <v>9722222.222222222</v>
          </cell>
          <cell r="D33">
            <v>8511.732880186486</v>
          </cell>
          <cell r="E33">
            <v>0</v>
          </cell>
          <cell r="F33">
            <v>0</v>
          </cell>
          <cell r="G33">
            <v>0</v>
          </cell>
          <cell r="H33">
            <v>3000</v>
          </cell>
          <cell r="I33" t="str">
            <v>Ceiling (Medium)</v>
          </cell>
          <cell r="J33">
            <v>3000</v>
          </cell>
          <cell r="K33">
            <v>3000</v>
          </cell>
          <cell r="L33" t="str">
            <v>Ceiling (Medium)</v>
          </cell>
        </row>
        <row r="34">
          <cell r="A34" t="str">
            <v>CHLOROFORM</v>
          </cell>
          <cell r="B34">
            <v>1217.0273383638792</v>
          </cell>
          <cell r="C34">
            <v>12833333.333333332</v>
          </cell>
          <cell r="D34">
            <v>1216.911934590416</v>
          </cell>
          <cell r="E34">
            <v>0</v>
          </cell>
          <cell r="F34">
            <v>593413.22928279452</v>
          </cell>
          <cell r="G34">
            <v>593413.22928279452</v>
          </cell>
          <cell r="H34">
            <v>1216.911934590416</v>
          </cell>
          <cell r="I34" t="str">
            <v>Noncancer Risk</v>
          </cell>
          <cell r="J34">
            <v>1216.911934590416</v>
          </cell>
          <cell r="K34">
            <v>1000</v>
          </cell>
          <cell r="L34" t="str">
            <v>Noncancer Risk</v>
          </cell>
        </row>
        <row r="35">
          <cell r="A35" t="str">
            <v>CHLOROPHENOL, 2-</v>
          </cell>
          <cell r="B35">
            <v>304.53120398014789</v>
          </cell>
          <cell r="C35">
            <v>583333.33333333326</v>
          </cell>
          <cell r="D35">
            <v>304.3723053551056</v>
          </cell>
          <cell r="E35">
            <v>0</v>
          </cell>
          <cell r="F35">
            <v>0</v>
          </cell>
          <cell r="G35">
            <v>0</v>
          </cell>
          <cell r="H35">
            <v>304.3723053551056</v>
          </cell>
          <cell r="I35" t="str">
            <v>Noncancer Risk</v>
          </cell>
          <cell r="J35">
            <v>304.3723053551056</v>
          </cell>
          <cell r="K35">
            <v>300</v>
          </cell>
          <cell r="L35" t="str">
            <v>Noncancer Risk</v>
          </cell>
        </row>
        <row r="36">
          <cell r="A36" t="str">
            <v>CHROMIUM (TOTAL)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>Noncancer Risk</v>
          </cell>
          <cell r="J36">
            <v>40</v>
          </cell>
          <cell r="K36">
            <v>200</v>
          </cell>
          <cell r="L36" t="str">
            <v>Lower of CrIII and CrIV</v>
          </cell>
        </row>
        <row r="37">
          <cell r="A37" t="str">
            <v>CHROMIUM(III)</v>
          </cell>
          <cell r="B37">
            <v>116304.43183480328</v>
          </cell>
          <cell r="C37">
            <v>5833.3333333333339</v>
          </cell>
          <cell r="D37">
            <v>5554.7317252972389</v>
          </cell>
          <cell r="E37">
            <v>0</v>
          </cell>
          <cell r="F37">
            <v>0</v>
          </cell>
          <cell r="G37">
            <v>0</v>
          </cell>
          <cell r="H37">
            <v>5000</v>
          </cell>
          <cell r="I37" t="str">
            <v>Ceiling (High)</v>
          </cell>
          <cell r="J37">
            <v>5000</v>
          </cell>
          <cell r="K37">
            <v>5000</v>
          </cell>
          <cell r="L37" t="str">
            <v>Ceiling (High)</v>
          </cell>
        </row>
        <row r="38">
          <cell r="A38" t="str">
            <v>CHROMIUM(VI)</v>
          </cell>
          <cell r="B38">
            <v>1550.7257577973769</v>
          </cell>
          <cell r="C38">
            <v>5833.3333333333339</v>
          </cell>
          <cell r="D38">
            <v>1225.0579447127429</v>
          </cell>
          <cell r="E38">
            <v>0</v>
          </cell>
          <cell r="F38">
            <v>1137.3753561253561</v>
          </cell>
          <cell r="G38">
            <v>1137.3753561253561</v>
          </cell>
          <cell r="H38">
            <v>1137.3753561253561</v>
          </cell>
          <cell r="I38" t="str">
            <v>Cancer Risk</v>
          </cell>
          <cell r="J38">
            <v>1137.3753561253561</v>
          </cell>
          <cell r="K38">
            <v>200</v>
          </cell>
          <cell r="L38" t="str">
            <v>Dermal Do Not Exceed</v>
          </cell>
        </row>
        <row r="39">
          <cell r="A39" t="str">
            <v>CHRYSENE</v>
          </cell>
          <cell r="B39">
            <v>93734.734917477035</v>
          </cell>
          <cell r="C39">
            <v>9722222.222222222</v>
          </cell>
          <cell r="D39">
            <v>92839.641288968516</v>
          </cell>
          <cell r="E39">
            <v>3004.3184268422128</v>
          </cell>
          <cell r="F39">
            <v>654380.34188034188</v>
          </cell>
          <cell r="G39">
            <v>2990.5883693053574</v>
          </cell>
          <cell r="H39">
            <v>2990.5883693053574</v>
          </cell>
          <cell r="I39" t="str">
            <v>Cancer Risk</v>
          </cell>
          <cell r="J39">
            <v>2990.5883693053574</v>
          </cell>
          <cell r="K39">
            <v>3000</v>
          </cell>
          <cell r="L39" t="str">
            <v>Cancer Risk</v>
          </cell>
        </row>
        <row r="40">
          <cell r="A40" t="str">
            <v>CYANIDE</v>
          </cell>
          <cell r="B40">
            <v>465.21772733921313</v>
          </cell>
          <cell r="C40">
            <v>58333.333333333336</v>
          </cell>
          <cell r="D40">
            <v>461.53689626554711</v>
          </cell>
          <cell r="E40">
            <v>0</v>
          </cell>
          <cell r="F40">
            <v>0</v>
          </cell>
          <cell r="G40">
            <v>0</v>
          </cell>
          <cell r="H40">
            <v>461.53689626554711</v>
          </cell>
          <cell r="I40" t="str">
            <v>Noncancer Risk</v>
          </cell>
          <cell r="J40">
            <v>461.53689626554711</v>
          </cell>
          <cell r="K40">
            <v>500</v>
          </cell>
          <cell r="L40" t="str">
            <v>Noncancer Risk</v>
          </cell>
        </row>
        <row r="41">
          <cell r="A41" t="str">
            <v>DIBENZO(a,h)ANTHRACENE</v>
          </cell>
          <cell r="B41">
            <v>93734.734917477035</v>
          </cell>
          <cell r="C41">
            <v>9722222.222222222</v>
          </cell>
          <cell r="D41">
            <v>92839.641288968516</v>
          </cell>
          <cell r="E41">
            <v>30.043184268422127</v>
          </cell>
          <cell r="F41">
            <v>6543.8034188034189</v>
          </cell>
          <cell r="G41">
            <v>29.905883693053571</v>
          </cell>
          <cell r="H41">
            <v>29.905883693053571</v>
          </cell>
          <cell r="I41" t="str">
            <v>Cancer Risk</v>
          </cell>
          <cell r="J41">
            <v>29.905883693053571</v>
          </cell>
          <cell r="K41">
            <v>30</v>
          </cell>
          <cell r="L41" t="str">
            <v>Cancer Risk</v>
          </cell>
        </row>
        <row r="42">
          <cell r="A42" t="str">
            <v>DIBROMOCHLOROMETHANE</v>
          </cell>
          <cell r="B42">
            <v>8519.1913685471536</v>
          </cell>
          <cell r="C42">
            <v>3888888.8888888895</v>
          </cell>
          <cell r="D42">
            <v>8500.569602470985</v>
          </cell>
          <cell r="E42">
            <v>1016.9756833855672</v>
          </cell>
          <cell r="F42">
            <v>568687.67806267808</v>
          </cell>
          <cell r="G42">
            <v>1015.1602874013552</v>
          </cell>
          <cell r="H42">
            <v>500</v>
          </cell>
          <cell r="I42" t="str">
            <v>High Volatility</v>
          </cell>
          <cell r="J42">
            <v>500</v>
          </cell>
          <cell r="K42">
            <v>500</v>
          </cell>
          <cell r="L42" t="str">
            <v>High Volatility</v>
          </cell>
        </row>
        <row r="43">
          <cell r="A43" t="str">
            <v>DICHLOROBENZENE, 1,2-  (o-DCB)</v>
          </cell>
          <cell r="B43">
            <v>109532.46045274913</v>
          </cell>
          <cell r="C43">
            <v>46666666.666666664</v>
          </cell>
          <cell r="D43">
            <v>109275.97616978658</v>
          </cell>
          <cell r="E43">
            <v>0</v>
          </cell>
          <cell r="F43">
            <v>0</v>
          </cell>
          <cell r="G43">
            <v>0</v>
          </cell>
          <cell r="H43">
            <v>5000</v>
          </cell>
          <cell r="I43" t="str">
            <v>Ceiling (High)</v>
          </cell>
          <cell r="J43">
            <v>5000</v>
          </cell>
          <cell r="K43">
            <v>5000</v>
          </cell>
          <cell r="L43" t="str">
            <v>Ceiling (High)</v>
          </cell>
        </row>
        <row r="44">
          <cell r="A44" t="str">
            <v>DICHLOROBENZENE, 1,3-  (m-DCB)</v>
          </cell>
          <cell r="B44">
            <v>109532.46045274913</v>
          </cell>
          <cell r="C44">
            <v>46666666.666666664</v>
          </cell>
          <cell r="D44">
            <v>109275.97616978658</v>
          </cell>
          <cell r="E44">
            <v>0</v>
          </cell>
          <cell r="F44">
            <v>0</v>
          </cell>
          <cell r="G44">
            <v>0</v>
          </cell>
          <cell r="H44">
            <v>500</v>
          </cell>
          <cell r="I44" t="str">
            <v>High Volatility</v>
          </cell>
          <cell r="J44">
            <v>500</v>
          </cell>
          <cell r="K44">
            <v>500</v>
          </cell>
          <cell r="L44" t="str">
            <v>High Volatility</v>
          </cell>
        </row>
        <row r="45">
          <cell r="A45" t="str">
            <v>DICHLOROBENZENE, 1,4-  (p-DCB)</v>
          </cell>
          <cell r="B45">
            <v>109532.46045274913</v>
          </cell>
          <cell r="C45">
            <v>46666666.666666664</v>
          </cell>
          <cell r="D45">
            <v>109275.97616978658</v>
          </cell>
          <cell r="E45">
            <v>3559.4148918494857</v>
          </cell>
          <cell r="F45">
            <v>1990406.8732193732</v>
          </cell>
          <cell r="G45">
            <v>3553.0610059047431</v>
          </cell>
          <cell r="H45">
            <v>3000</v>
          </cell>
          <cell r="I45" t="str">
            <v>Ceiling (Medium)</v>
          </cell>
          <cell r="J45">
            <v>3000</v>
          </cell>
          <cell r="K45">
            <v>3000</v>
          </cell>
          <cell r="L45" t="str">
            <v>Ceiling (Medium)</v>
          </cell>
        </row>
        <row r="46">
          <cell r="A46" t="str">
            <v>DICHLOROBENZIDINE, 3,3'-</v>
          </cell>
          <cell r="B46">
            <v>0</v>
          </cell>
          <cell r="C46">
            <v>0</v>
          </cell>
          <cell r="D46">
            <v>0</v>
          </cell>
          <cell r="E46">
            <v>120.94335504188942</v>
          </cell>
          <cell r="F46">
            <v>106155.03323836658</v>
          </cell>
          <cell r="G46">
            <v>120.80572003162978</v>
          </cell>
          <cell r="H46">
            <v>120.80572003162978</v>
          </cell>
          <cell r="I46" t="str">
            <v>Cancer Risk</v>
          </cell>
          <cell r="J46">
            <v>120.80572003162978</v>
          </cell>
          <cell r="K46">
            <v>100</v>
          </cell>
          <cell r="L46" t="str">
            <v>Cancer Risk</v>
          </cell>
        </row>
        <row r="47">
          <cell r="A47" t="str">
            <v>DICHLORODIPHENYL DICHLOROETHANE, P,P'- (DDD)</v>
          </cell>
          <cell r="B47">
            <v>60.851366918193953</v>
          </cell>
          <cell r="C47">
            <v>35000</v>
          </cell>
          <cell r="D47">
            <v>60.745753713966209</v>
          </cell>
          <cell r="E47">
            <v>355.94148918494858</v>
          </cell>
          <cell r="F47">
            <v>199040.68732193735</v>
          </cell>
          <cell r="G47">
            <v>355.30610059047433</v>
          </cell>
          <cell r="H47">
            <v>60.745753713966209</v>
          </cell>
          <cell r="I47" t="str">
            <v>Noncancer Risk</v>
          </cell>
          <cell r="J47">
            <v>60.745753713966209</v>
          </cell>
          <cell r="K47">
            <v>60</v>
          </cell>
          <cell r="L47" t="str">
            <v>Noncancer Risk</v>
          </cell>
        </row>
        <row r="48">
          <cell r="A48" t="str">
            <v>DICHLORODIPHENYLDICHLOROETHYLENE,P,P'- (DDE)</v>
          </cell>
          <cell r="B48">
            <v>60.851366918193953</v>
          </cell>
          <cell r="C48">
            <v>35000</v>
          </cell>
          <cell r="D48">
            <v>60.745753713966209</v>
          </cell>
          <cell r="E48">
            <v>251.25281589525778</v>
          </cell>
          <cell r="F48">
            <v>140499.30869783807</v>
          </cell>
          <cell r="G48">
            <v>250.80430629915836</v>
          </cell>
          <cell r="H48">
            <v>60.745753713966209</v>
          </cell>
          <cell r="I48" t="str">
            <v>Noncancer Risk</v>
          </cell>
          <cell r="J48">
            <v>60.745753713966209</v>
          </cell>
          <cell r="K48">
            <v>60</v>
          </cell>
          <cell r="L48" t="str">
            <v>Noncancer Risk</v>
          </cell>
        </row>
        <row r="49">
          <cell r="A49" t="str">
            <v>DICHLORODIPHENYLTRICHLOROETHANE, P,P'- (DDT)</v>
          </cell>
          <cell r="B49">
            <v>60.851366918193953</v>
          </cell>
          <cell r="C49">
            <v>35000</v>
          </cell>
          <cell r="D49">
            <v>60.745753713966209</v>
          </cell>
          <cell r="E49">
            <v>251.25281589525778</v>
          </cell>
          <cell r="F49">
            <v>140706.22962375541</v>
          </cell>
          <cell r="G49">
            <v>250.80496469642327</v>
          </cell>
          <cell r="H49">
            <v>60.745753713966209</v>
          </cell>
          <cell r="I49" t="str">
            <v>Noncancer Risk</v>
          </cell>
          <cell r="J49">
            <v>60.745753713966209</v>
          </cell>
          <cell r="K49">
            <v>60</v>
          </cell>
          <cell r="L49" t="str">
            <v>Noncancer Risk</v>
          </cell>
        </row>
        <row r="50">
          <cell r="A50" t="str">
            <v>DICHLOROETHANE, 1,1-</v>
          </cell>
          <cell r="B50">
            <v>243405.46767277582</v>
          </cell>
          <cell r="C50">
            <v>155555555.55555555</v>
          </cell>
          <cell r="D50">
            <v>243025.19413754877</v>
          </cell>
          <cell r="E50">
            <v>0</v>
          </cell>
          <cell r="F50">
            <v>0</v>
          </cell>
          <cell r="G50">
            <v>0</v>
          </cell>
          <cell r="H50">
            <v>3000</v>
          </cell>
          <cell r="I50" t="str">
            <v>Ceiling (Medium)</v>
          </cell>
          <cell r="J50">
            <v>3000</v>
          </cell>
          <cell r="K50">
            <v>3000</v>
          </cell>
          <cell r="L50" t="str">
            <v>Ceiling (Medium)</v>
          </cell>
        </row>
        <row r="51">
          <cell r="A51" t="str">
            <v>DICHLOROETHANE, 1,2-</v>
          </cell>
          <cell r="B51">
            <v>2434.0546767277583</v>
          </cell>
          <cell r="C51">
            <v>1361111.1111111112</v>
          </cell>
          <cell r="D51">
            <v>2429.7096632159564</v>
          </cell>
          <cell r="E51">
            <v>938.74678466360069</v>
          </cell>
          <cell r="F51">
            <v>524942.47205785674</v>
          </cell>
          <cell r="G51">
            <v>937.07103452432807</v>
          </cell>
          <cell r="H51">
            <v>937.07103452432807</v>
          </cell>
          <cell r="I51" t="str">
            <v>Cancer Risk</v>
          </cell>
          <cell r="J51">
            <v>937.07103452432807</v>
          </cell>
          <cell r="K51">
            <v>900</v>
          </cell>
          <cell r="L51" t="str">
            <v>Cancer Risk</v>
          </cell>
        </row>
        <row r="52">
          <cell r="A52" t="str">
            <v>DICHLOROETHYLENE, 1,1-</v>
          </cell>
          <cell r="B52">
            <v>6085.1366918193962</v>
          </cell>
          <cell r="C52">
            <v>3888888.8888888895</v>
          </cell>
          <cell r="D52">
            <v>6075.6298534387206</v>
          </cell>
          <cell r="E52">
            <v>0</v>
          </cell>
          <cell r="F52">
            <v>0</v>
          </cell>
          <cell r="G52">
            <v>0</v>
          </cell>
          <cell r="H52">
            <v>3000</v>
          </cell>
          <cell r="I52" t="str">
            <v>Ceiling (Medium)</v>
          </cell>
          <cell r="J52">
            <v>3000</v>
          </cell>
          <cell r="K52">
            <v>3000</v>
          </cell>
          <cell r="L52" t="str">
            <v>Ceiling (Medium)</v>
          </cell>
        </row>
        <row r="53">
          <cell r="A53" t="str">
            <v>DICHLOROETHYLENE, CIS-1,2-</v>
          </cell>
          <cell r="B53">
            <v>2434.0546767277583</v>
          </cell>
          <cell r="C53">
            <v>1166666.6666666665</v>
          </cell>
          <cell r="D53">
            <v>2428.9870020089434</v>
          </cell>
          <cell r="E53">
            <v>0</v>
          </cell>
          <cell r="F53">
            <v>0</v>
          </cell>
          <cell r="G53">
            <v>0</v>
          </cell>
          <cell r="H53">
            <v>500</v>
          </cell>
          <cell r="I53" t="str">
            <v>High Volatility</v>
          </cell>
          <cell r="J53">
            <v>500</v>
          </cell>
          <cell r="K53">
            <v>500</v>
          </cell>
          <cell r="L53" t="str">
            <v>High Volatility</v>
          </cell>
        </row>
        <row r="54">
          <cell r="A54" t="str">
            <v>DICHLOROETHYLENE, TRANS-1,2-</v>
          </cell>
          <cell r="B54">
            <v>24340.546767277585</v>
          </cell>
          <cell r="C54">
            <v>1166666.6666666665</v>
          </cell>
          <cell r="D54">
            <v>23843.100395628982</v>
          </cell>
          <cell r="E54">
            <v>0</v>
          </cell>
          <cell r="F54">
            <v>0</v>
          </cell>
          <cell r="G54">
            <v>0</v>
          </cell>
          <cell r="H54">
            <v>3000</v>
          </cell>
          <cell r="I54" t="str">
            <v>Ceiling (Medium)</v>
          </cell>
          <cell r="J54">
            <v>3000</v>
          </cell>
          <cell r="K54">
            <v>3000</v>
          </cell>
          <cell r="L54" t="str">
            <v>Ceiling (Medium)</v>
          </cell>
        </row>
        <row r="55">
          <cell r="A55" t="str">
            <v>DICHLOROMETHANE</v>
          </cell>
          <cell r="B55">
            <v>730.21640301832747</v>
          </cell>
          <cell r="C55">
            <v>11666666.666666666</v>
          </cell>
          <cell r="D55">
            <v>730.17070165061182</v>
          </cell>
          <cell r="E55">
            <v>42712.978702193832</v>
          </cell>
          <cell r="F55">
            <v>1364850427.3504274</v>
          </cell>
          <cell r="G55">
            <v>42711.642041838742</v>
          </cell>
          <cell r="H55">
            <v>730.17070165061182</v>
          </cell>
          <cell r="I55" t="str">
            <v>Noncancer Risk</v>
          </cell>
          <cell r="J55">
            <v>730.17070165061182</v>
          </cell>
          <cell r="K55">
            <v>700</v>
          </cell>
          <cell r="L55" t="str">
            <v>Noncancer Risk</v>
          </cell>
        </row>
        <row r="56">
          <cell r="A56" t="str">
            <v>DICHLOROPHENOL, 2,4-</v>
          </cell>
          <cell r="B56">
            <v>606.86542974338363</v>
          </cell>
          <cell r="C56">
            <v>1166666.6666666665</v>
          </cell>
          <cell r="D56">
            <v>606.54992044784069</v>
          </cell>
          <cell r="E56">
            <v>0</v>
          </cell>
          <cell r="F56">
            <v>0</v>
          </cell>
          <cell r="G56">
            <v>0</v>
          </cell>
          <cell r="H56">
            <v>606.54992044784069</v>
          </cell>
          <cell r="I56" t="str">
            <v>Noncancer Risk</v>
          </cell>
          <cell r="J56">
            <v>606.54992044784069</v>
          </cell>
          <cell r="K56">
            <v>600</v>
          </cell>
          <cell r="L56" t="str">
            <v>Noncancer Risk</v>
          </cell>
        </row>
        <row r="57">
          <cell r="A57" t="str">
            <v>DICHLOROPROPANE, 1,2-</v>
          </cell>
          <cell r="B57">
            <v>0</v>
          </cell>
          <cell r="C57">
            <v>233333.33333333334</v>
          </cell>
          <cell r="D57">
            <v>233333.33333333334</v>
          </cell>
          <cell r="E57">
            <v>1256.264079476289</v>
          </cell>
          <cell r="F57">
            <v>718342.33018443547</v>
          </cell>
          <cell r="G57">
            <v>1254.0709131055337</v>
          </cell>
          <cell r="H57">
            <v>1000</v>
          </cell>
          <cell r="I57" t="str">
            <v>Ceiling (Low)</v>
          </cell>
          <cell r="J57">
            <v>1000</v>
          </cell>
          <cell r="K57">
            <v>1000</v>
          </cell>
          <cell r="L57" t="str">
            <v>Ceiling (Low)</v>
          </cell>
        </row>
        <row r="58">
          <cell r="A58" t="str">
            <v>DICHLOROPROPENE, 1,3-</v>
          </cell>
          <cell r="B58">
            <v>3651.082015091637</v>
          </cell>
          <cell r="C58">
            <v>388888.88888888888</v>
          </cell>
          <cell r="D58">
            <v>3617.1226711546947</v>
          </cell>
          <cell r="E58">
            <v>854.25957404387646</v>
          </cell>
          <cell r="F58">
            <v>3412126.068376069</v>
          </cell>
          <cell r="G58">
            <v>854.04575522579864</v>
          </cell>
          <cell r="H58">
            <v>854.04575522579864</v>
          </cell>
          <cell r="I58" t="str">
            <v>Cancer Risk</v>
          </cell>
          <cell r="J58">
            <v>854.04575522579864</v>
          </cell>
          <cell r="K58">
            <v>900</v>
          </cell>
          <cell r="L58" t="str">
            <v>Cancer Risk</v>
          </cell>
        </row>
        <row r="59">
          <cell r="A59" t="str">
            <v>DIELDRIN</v>
          </cell>
          <cell r="B59">
            <v>3.8768143944934428</v>
          </cell>
          <cell r="C59">
            <v>3500</v>
          </cell>
          <cell r="D59">
            <v>3.8725249486466002</v>
          </cell>
          <cell r="E59">
            <v>3.4015318605531402</v>
          </cell>
          <cell r="F59">
            <v>2967.0661464139725</v>
          </cell>
          <cell r="G59">
            <v>3.3976367099399956</v>
          </cell>
          <cell r="H59">
            <v>3.3976367099399956</v>
          </cell>
          <cell r="I59" t="str">
            <v>Cancer Risk</v>
          </cell>
          <cell r="J59">
            <v>3.3976367099399956</v>
          </cell>
          <cell r="K59">
            <v>3</v>
          </cell>
          <cell r="L59" t="str">
            <v>Cancer Risk</v>
          </cell>
        </row>
        <row r="60">
          <cell r="A60" t="str">
            <v>DIETHYL PHTHALATE</v>
          </cell>
          <cell r="B60">
            <v>620290.3031189508</v>
          </cell>
          <cell r="C60">
            <v>544444444.44444442</v>
          </cell>
          <cell r="D60">
            <v>619584.40520331776</v>
          </cell>
          <cell r="E60">
            <v>0</v>
          </cell>
          <cell r="F60">
            <v>0</v>
          </cell>
          <cell r="G60">
            <v>0</v>
          </cell>
          <cell r="H60">
            <v>5000</v>
          </cell>
          <cell r="I60" t="str">
            <v>Ceiling (High)</v>
          </cell>
          <cell r="J60">
            <v>5000</v>
          </cell>
          <cell r="K60">
            <v>5000</v>
          </cell>
          <cell r="L60" t="str">
            <v>Ceiling (High)</v>
          </cell>
        </row>
        <row r="61">
          <cell r="A61" t="str">
            <v>DIMETHYL PHTHALATE</v>
          </cell>
          <cell r="B61">
            <v>7753.6287889868863</v>
          </cell>
          <cell r="C61">
            <v>7777777.7777777789</v>
          </cell>
          <cell r="D61">
            <v>7745.9069320887556</v>
          </cell>
          <cell r="E61">
            <v>0</v>
          </cell>
          <cell r="F61">
            <v>0</v>
          </cell>
          <cell r="G61">
            <v>0</v>
          </cell>
          <cell r="H61">
            <v>5000</v>
          </cell>
          <cell r="I61" t="str">
            <v>Ceiling (High)</v>
          </cell>
          <cell r="J61">
            <v>5000</v>
          </cell>
          <cell r="K61">
            <v>5000</v>
          </cell>
          <cell r="L61" t="str">
            <v>Ceiling (High)</v>
          </cell>
        </row>
        <row r="62">
          <cell r="A62" t="str">
            <v>DIMETHYLPHENOL, 2,4-</v>
          </cell>
          <cell r="B62">
            <v>1903.3200248759247</v>
          </cell>
          <cell r="C62">
            <v>3888888.8888888895</v>
          </cell>
          <cell r="D62">
            <v>1902.3889478811695</v>
          </cell>
          <cell r="E62">
            <v>0</v>
          </cell>
          <cell r="F62">
            <v>0</v>
          </cell>
          <cell r="G62">
            <v>0</v>
          </cell>
          <cell r="H62">
            <v>1902.3889478811695</v>
          </cell>
          <cell r="I62" t="str">
            <v>Noncancer Risk</v>
          </cell>
          <cell r="J62">
            <v>1902.3889478811695</v>
          </cell>
          <cell r="K62">
            <v>2000</v>
          </cell>
          <cell r="L62" t="str">
            <v>Noncancer Risk</v>
          </cell>
        </row>
        <row r="63">
          <cell r="A63" t="str">
            <v>DINITROPHENOL, 2,4-</v>
          </cell>
          <cell r="B63">
            <v>761.32800995036973</v>
          </cell>
          <cell r="C63">
            <v>1361111.1111111112</v>
          </cell>
          <cell r="D63">
            <v>760.90240449564078</v>
          </cell>
          <cell r="E63">
            <v>0</v>
          </cell>
          <cell r="F63">
            <v>0</v>
          </cell>
          <cell r="G63">
            <v>0</v>
          </cell>
          <cell r="H63">
            <v>760.90240449564078</v>
          </cell>
          <cell r="I63" t="str">
            <v>Noncancer Risk</v>
          </cell>
          <cell r="J63">
            <v>760.90240449564078</v>
          </cell>
          <cell r="K63">
            <v>800</v>
          </cell>
          <cell r="L63" t="str">
            <v>Noncancer Risk</v>
          </cell>
        </row>
        <row r="64">
          <cell r="A64" t="str">
            <v>DINITROTOLUENE, 2,4-</v>
          </cell>
          <cell r="B64">
            <v>155.07257577973769</v>
          </cell>
          <cell r="C64">
            <v>136111.11111111112</v>
          </cell>
          <cell r="D64">
            <v>154.8961013008294</v>
          </cell>
          <cell r="E64">
            <v>80.036043777720934</v>
          </cell>
          <cell r="F64">
            <v>70249.654348919037</v>
          </cell>
          <cell r="G64">
            <v>79.944961785637332</v>
          </cell>
          <cell r="H64">
            <v>79.944961785637332</v>
          </cell>
          <cell r="I64" t="str">
            <v>Cancer Risk</v>
          </cell>
          <cell r="J64">
            <v>79.944961785637332</v>
          </cell>
          <cell r="K64">
            <v>80</v>
          </cell>
          <cell r="L64" t="str">
            <v>Cancer Risk</v>
          </cell>
        </row>
        <row r="65">
          <cell r="A65" t="str">
            <v>DIOXANE, 1,4-</v>
          </cell>
          <cell r="B65">
            <v>3651.082015091637</v>
          </cell>
          <cell r="C65">
            <v>2333333.333333333</v>
          </cell>
          <cell r="D65">
            <v>3645.3779120632312</v>
          </cell>
          <cell r="E65">
            <v>854.25957404387646</v>
          </cell>
          <cell r="F65">
            <v>3328903.4813425061</v>
          </cell>
          <cell r="G65">
            <v>854.04041112674349</v>
          </cell>
          <cell r="H65">
            <v>500</v>
          </cell>
          <cell r="I65" t="str">
            <v>High Volatility</v>
          </cell>
          <cell r="J65">
            <v>500</v>
          </cell>
          <cell r="K65">
            <v>500</v>
          </cell>
          <cell r="L65" t="str">
            <v>High Volatility</v>
          </cell>
        </row>
        <row r="66">
          <cell r="A66" t="str">
            <v>ENDOSULFAN</v>
          </cell>
          <cell r="B66">
            <v>465.21772733921313</v>
          </cell>
          <cell r="C66">
            <v>408333.33333333337</v>
          </cell>
          <cell r="D66">
            <v>464.68830390248831</v>
          </cell>
          <cell r="E66">
            <v>0</v>
          </cell>
          <cell r="F66">
            <v>0</v>
          </cell>
          <cell r="G66">
            <v>0</v>
          </cell>
          <cell r="H66">
            <v>464.68830390248831</v>
          </cell>
          <cell r="I66" t="str">
            <v>Noncancer Risk</v>
          </cell>
          <cell r="J66">
            <v>464.68830390248831</v>
          </cell>
          <cell r="K66">
            <v>500</v>
          </cell>
          <cell r="L66" t="str">
            <v>Noncancer Risk</v>
          </cell>
        </row>
        <row r="67">
          <cell r="A67" t="str">
            <v>ENDRIN</v>
          </cell>
          <cell r="B67">
            <v>23.260886366960651</v>
          </cell>
          <cell r="C67">
            <v>21388.888888888891</v>
          </cell>
          <cell r="D67">
            <v>23.235617123084825</v>
          </cell>
          <cell r="E67">
            <v>0</v>
          </cell>
          <cell r="F67">
            <v>0</v>
          </cell>
          <cell r="G67">
            <v>0</v>
          </cell>
          <cell r="H67">
            <v>23.235617123084825</v>
          </cell>
          <cell r="I67" t="str">
            <v>Noncancer Risk</v>
          </cell>
          <cell r="J67">
            <v>23.235617123084825</v>
          </cell>
          <cell r="K67">
            <v>20</v>
          </cell>
          <cell r="L67" t="str">
            <v>Noncancer Risk</v>
          </cell>
        </row>
        <row r="68">
          <cell r="A68" t="str">
            <v>ETHYLBENZENE</v>
          </cell>
          <cell r="B68">
            <v>6085.1366918193962</v>
          </cell>
          <cell r="C68">
            <v>175000000</v>
          </cell>
          <cell r="D68">
            <v>6084.9251055278146</v>
          </cell>
          <cell r="E68">
            <v>0</v>
          </cell>
          <cell r="F68">
            <v>0</v>
          </cell>
          <cell r="G68">
            <v>0</v>
          </cell>
          <cell r="H68">
            <v>3000</v>
          </cell>
          <cell r="I68" t="str">
            <v>Ceiling (Medium)</v>
          </cell>
          <cell r="J68">
            <v>3000</v>
          </cell>
          <cell r="K68">
            <v>3000</v>
          </cell>
          <cell r="L68" t="str">
            <v>Ceiling (Medium)</v>
          </cell>
        </row>
        <row r="69">
          <cell r="A69" t="str">
            <v>ETHYLENE DIBROMIDE</v>
          </cell>
          <cell r="B69">
            <v>1095.3246045274911</v>
          </cell>
          <cell r="C69">
            <v>174999.99999999997</v>
          </cell>
          <cell r="D69">
            <v>1088.5116128028235</v>
          </cell>
          <cell r="E69">
            <v>42.71297870219383</v>
          </cell>
          <cell r="F69">
            <v>45495.014245014252</v>
          </cell>
          <cell r="G69">
            <v>42.672915250176317</v>
          </cell>
          <cell r="H69">
            <v>42.672915250176317</v>
          </cell>
          <cell r="I69" t="str">
            <v>Cancer Risk</v>
          </cell>
          <cell r="J69">
            <v>42.672915250176317</v>
          </cell>
          <cell r="K69">
            <v>40</v>
          </cell>
          <cell r="L69" t="str">
            <v>Cancer Risk</v>
          </cell>
        </row>
        <row r="70">
          <cell r="A70" t="str">
            <v>FLUORANTHENE</v>
          </cell>
          <cell r="B70">
            <v>46785.810497474056</v>
          </cell>
          <cell r="C70">
            <v>9722222.222222222</v>
          </cell>
          <cell r="D70">
            <v>46561.743523982572</v>
          </cell>
          <cell r="E70">
            <v>0</v>
          </cell>
          <cell r="F70">
            <v>0</v>
          </cell>
          <cell r="G70">
            <v>0</v>
          </cell>
          <cell r="H70">
            <v>5000</v>
          </cell>
          <cell r="I70" t="str">
            <v>Ceiling (High)</v>
          </cell>
          <cell r="J70">
            <v>5000</v>
          </cell>
          <cell r="K70">
            <v>5000</v>
          </cell>
          <cell r="L70" t="str">
            <v>Ceiling (High)</v>
          </cell>
        </row>
        <row r="71">
          <cell r="A71" t="str">
            <v>FLUORENE</v>
          </cell>
          <cell r="B71">
            <v>46785.810497474056</v>
          </cell>
          <cell r="C71">
            <v>9722222.222222222</v>
          </cell>
          <cell r="D71">
            <v>46561.743523982572</v>
          </cell>
          <cell r="E71">
            <v>0</v>
          </cell>
          <cell r="F71">
            <v>0</v>
          </cell>
          <cell r="G71">
            <v>0</v>
          </cell>
          <cell r="H71">
            <v>5000</v>
          </cell>
          <cell r="I71" t="str">
            <v>Ceiling (High)</v>
          </cell>
          <cell r="J71">
            <v>5000</v>
          </cell>
          <cell r="K71">
            <v>5000</v>
          </cell>
          <cell r="L71" t="str">
            <v>Ceiling (High)</v>
          </cell>
        </row>
        <row r="72">
          <cell r="A72" t="str">
            <v>HEPTACHLOR</v>
          </cell>
          <cell r="B72">
            <v>38.768143944934423</v>
          </cell>
          <cell r="C72">
            <v>19444.444444444445</v>
          </cell>
          <cell r="D72">
            <v>38.691002201594273</v>
          </cell>
          <cell r="E72">
            <v>12.094335504188942</v>
          </cell>
          <cell r="F72">
            <v>10498.849441157134</v>
          </cell>
          <cell r="G72">
            <v>12.08041925133897</v>
          </cell>
          <cell r="H72">
            <v>12.08041925133897</v>
          </cell>
          <cell r="I72" t="str">
            <v>Cancer Risk</v>
          </cell>
          <cell r="J72">
            <v>12.08041925133897</v>
          </cell>
          <cell r="K72">
            <v>10</v>
          </cell>
          <cell r="L72" t="str">
            <v>Cancer Risk</v>
          </cell>
        </row>
        <row r="73">
          <cell r="A73" t="str">
            <v>HEPTACHLOR EPOXIDE</v>
          </cell>
          <cell r="B73">
            <v>1.007971742568295</v>
          </cell>
          <cell r="C73">
            <v>894.44444444444434</v>
          </cell>
          <cell r="D73">
            <v>1.0068371127259383</v>
          </cell>
          <cell r="E73">
            <v>5.9807153592143125</v>
          </cell>
          <cell r="F73">
            <v>5249.4247205785668</v>
          </cell>
          <cell r="G73">
            <v>5.9739092323333409</v>
          </cell>
          <cell r="H73">
            <v>1.0068371127259383</v>
          </cell>
          <cell r="I73" t="str">
            <v>Noncancer Risk</v>
          </cell>
          <cell r="J73">
            <v>1.0068371127259383</v>
          </cell>
          <cell r="K73">
            <v>1</v>
          </cell>
          <cell r="L73" t="str">
            <v>Noncancer Risk</v>
          </cell>
        </row>
        <row r="74">
          <cell r="A74" t="str">
            <v>HEXACHLOROBENZENE</v>
          </cell>
          <cell r="B74">
            <v>0.7753628788986886</v>
          </cell>
          <cell r="C74">
            <v>777.77777777777783</v>
          </cell>
          <cell r="D74">
            <v>0.77459069320887552</v>
          </cell>
          <cell r="E74">
            <v>34.015318605531398</v>
          </cell>
          <cell r="F74">
            <v>29670.661464139725</v>
          </cell>
          <cell r="G74">
            <v>33.976367099399951</v>
          </cell>
          <cell r="H74">
            <v>0.77459069320887552</v>
          </cell>
          <cell r="I74" t="str">
            <v>Noncancer Risk</v>
          </cell>
          <cell r="J74">
            <v>0.77459069320887552</v>
          </cell>
          <cell r="K74">
            <v>0.8</v>
          </cell>
          <cell r="L74" t="str">
            <v>Noncancer Risk</v>
          </cell>
        </row>
        <row r="75">
          <cell r="A75" t="str">
            <v>HEXACHLOROBUTADIENE</v>
          </cell>
          <cell r="B75">
            <v>121.70273383638791</v>
          </cell>
          <cell r="C75">
            <v>77777.777777777781</v>
          </cell>
          <cell r="D75">
            <v>121.5125970687744</v>
          </cell>
          <cell r="E75">
            <v>1095.2045821075342</v>
          </cell>
          <cell r="F75">
            <v>620386.557886558</v>
          </cell>
          <cell r="G75">
            <v>1093.274560747125</v>
          </cell>
          <cell r="H75">
            <v>121.5125970687744</v>
          </cell>
          <cell r="I75" t="str">
            <v>Noncancer Risk</v>
          </cell>
          <cell r="J75">
            <v>121.5125970687744</v>
          </cell>
          <cell r="K75">
            <v>100</v>
          </cell>
          <cell r="L75" t="str">
            <v>Noncancer Risk</v>
          </cell>
        </row>
        <row r="76">
          <cell r="A76" t="str">
            <v>HEXACHLOROCYCLOHEXANE, GAMMA (gamma-HCH)</v>
          </cell>
          <cell r="B76">
            <v>337.63338556172539</v>
          </cell>
          <cell r="C76">
            <v>213888.88888888888</v>
          </cell>
          <cell r="D76">
            <v>337.10125582430743</v>
          </cell>
          <cell r="E76">
            <v>60.767349965497893</v>
          </cell>
          <cell r="F76">
            <v>36745.97304404997</v>
          </cell>
          <cell r="G76">
            <v>60.667024025675474</v>
          </cell>
          <cell r="H76">
            <v>60.667024025675474</v>
          </cell>
          <cell r="I76" t="str">
            <v>Cancer Risk</v>
          </cell>
          <cell r="J76">
            <v>60.667024025675474</v>
          </cell>
          <cell r="K76">
            <v>60</v>
          </cell>
          <cell r="L76" t="str">
            <v>Cancer Risk</v>
          </cell>
        </row>
        <row r="77">
          <cell r="A77" t="str">
            <v>HEXACHLOROETHANE</v>
          </cell>
          <cell r="B77">
            <v>243.40546767277581</v>
          </cell>
          <cell r="C77">
            <v>5833333.333333333</v>
          </cell>
          <cell r="D77">
            <v>243.39531160140729</v>
          </cell>
          <cell r="E77">
            <v>2135.6489351096916</v>
          </cell>
          <cell r="F77">
            <v>3412126.068376069</v>
          </cell>
          <cell r="G77">
            <v>2134.3130690420994</v>
          </cell>
          <cell r="H77">
            <v>243.39531160140729</v>
          </cell>
          <cell r="I77" t="str">
            <v>Noncancer Risk</v>
          </cell>
          <cell r="J77">
            <v>243.39531160140729</v>
          </cell>
          <cell r="K77">
            <v>200</v>
          </cell>
          <cell r="L77" t="str">
            <v>Noncancer Risk</v>
          </cell>
        </row>
        <row r="78">
          <cell r="A78" t="str">
            <v>HMX</v>
          </cell>
          <cell r="B78">
            <v>6085.1366918193962</v>
          </cell>
          <cell r="C78">
            <v>3499999.9999999995</v>
          </cell>
          <cell r="D78">
            <v>6074.5753713966224</v>
          </cell>
          <cell r="E78">
            <v>0</v>
          </cell>
          <cell r="F78">
            <v>0</v>
          </cell>
          <cell r="G78">
            <v>0</v>
          </cell>
          <cell r="H78">
            <v>5000</v>
          </cell>
          <cell r="I78" t="str">
            <v>Ceiling (High)</v>
          </cell>
          <cell r="J78">
            <v>5000</v>
          </cell>
          <cell r="K78">
            <v>5000</v>
          </cell>
          <cell r="L78" t="str">
            <v>Ceiling (High)</v>
          </cell>
        </row>
        <row r="79">
          <cell r="A79" t="str">
            <v>INDENO(1,2,3-cd)PYRENE</v>
          </cell>
          <cell r="B79">
            <v>93734.734917477035</v>
          </cell>
          <cell r="C79">
            <v>9722222.222222222</v>
          </cell>
          <cell r="D79">
            <v>92839.641288968516</v>
          </cell>
          <cell r="E79">
            <v>300.43184268422129</v>
          </cell>
          <cell r="F79">
            <v>65438.03418803418</v>
          </cell>
          <cell r="G79">
            <v>299.05883693053579</v>
          </cell>
          <cell r="H79">
            <v>299.05883693053579</v>
          </cell>
          <cell r="I79" t="str">
            <v>Cancer Risk</v>
          </cell>
          <cell r="J79">
            <v>299.05883693053579</v>
          </cell>
          <cell r="K79">
            <v>300</v>
          </cell>
          <cell r="L79" t="str">
            <v>Cancer Risk</v>
          </cell>
        </row>
        <row r="80">
          <cell r="A80" t="str">
            <v>LEAD</v>
          </cell>
          <cell r="B80">
            <v>213.88241213063949</v>
          </cell>
          <cell r="C80">
            <v>19444.444444444445</v>
          </cell>
          <cell r="D80">
            <v>211.55537348932603</v>
          </cell>
          <cell r="E80">
            <v>0</v>
          </cell>
          <cell r="F80">
            <v>0</v>
          </cell>
          <cell r="G80">
            <v>0</v>
          </cell>
          <cell r="H80">
            <v>211.55537348932603</v>
          </cell>
          <cell r="I80" t="str">
            <v>Noncancer Risk</v>
          </cell>
          <cell r="J80">
            <v>600</v>
          </cell>
          <cell r="K80">
            <v>600</v>
          </cell>
          <cell r="L80" t="str">
            <v>Background</v>
          </cell>
        </row>
        <row r="81">
          <cell r="A81" t="str">
            <v>MERCURY</v>
          </cell>
          <cell r="B81">
            <v>30.637980092808935</v>
          </cell>
          <cell r="C81">
            <v>5833.3333333333321</v>
          </cell>
          <cell r="D81">
            <v>30.477903282402625</v>
          </cell>
          <cell r="E81">
            <v>0</v>
          </cell>
          <cell r="F81">
            <v>0</v>
          </cell>
          <cell r="G81">
            <v>0</v>
          </cell>
          <cell r="H81">
            <v>30.477903282402625</v>
          </cell>
          <cell r="I81" t="str">
            <v>Noncancer Risk</v>
          </cell>
          <cell r="J81">
            <v>30.477903282402625</v>
          </cell>
          <cell r="K81">
            <v>30</v>
          </cell>
          <cell r="L81" t="str">
            <v>Noncancer Risk</v>
          </cell>
        </row>
        <row r="82">
          <cell r="A82" t="str">
            <v>METHOXYCHLOR</v>
          </cell>
          <cell r="B82">
            <v>387.68143944934423</v>
          </cell>
          <cell r="C82">
            <v>349999.99999999994</v>
          </cell>
          <cell r="D82">
            <v>387.25249486465998</v>
          </cell>
          <cell r="E82">
            <v>0</v>
          </cell>
          <cell r="F82">
            <v>0</v>
          </cell>
          <cell r="G82">
            <v>0</v>
          </cell>
          <cell r="H82">
            <v>387.25249486465998</v>
          </cell>
          <cell r="I82" t="str">
            <v>Noncancer Risk</v>
          </cell>
          <cell r="J82">
            <v>387.25249486465998</v>
          </cell>
          <cell r="K82">
            <v>400</v>
          </cell>
          <cell r="L82" t="str">
            <v>Noncancer Risk</v>
          </cell>
        </row>
        <row r="83">
          <cell r="A83" t="str">
            <v>METHYL ETHYL KETONE</v>
          </cell>
          <cell r="B83">
            <v>73021.64030183274</v>
          </cell>
          <cell r="C83">
            <v>97222222.222222209</v>
          </cell>
          <cell r="D83">
            <v>72966.836390144061</v>
          </cell>
          <cell r="E83">
            <v>0</v>
          </cell>
          <cell r="F83">
            <v>0</v>
          </cell>
          <cell r="G83">
            <v>0</v>
          </cell>
          <cell r="H83">
            <v>3000</v>
          </cell>
          <cell r="I83" t="str">
            <v>Ceiling (Medium)</v>
          </cell>
          <cell r="J83">
            <v>3000</v>
          </cell>
          <cell r="K83">
            <v>3000</v>
          </cell>
          <cell r="L83" t="str">
            <v>Ceiling (Medium)</v>
          </cell>
        </row>
        <row r="84">
          <cell r="A84" t="str">
            <v>METHYL ISOBUTYL KETONE</v>
          </cell>
          <cell r="B84">
            <v>97362.18706911034</v>
          </cell>
          <cell r="C84">
            <v>58333333.333333336</v>
          </cell>
          <cell r="D84">
            <v>97199.953924588379</v>
          </cell>
          <cell r="E84">
            <v>0</v>
          </cell>
          <cell r="F84">
            <v>0</v>
          </cell>
          <cell r="G84">
            <v>0</v>
          </cell>
          <cell r="H84">
            <v>3000</v>
          </cell>
          <cell r="I84" t="str">
            <v>Ceiling (Medium)</v>
          </cell>
          <cell r="J84">
            <v>3000</v>
          </cell>
          <cell r="K84">
            <v>3000</v>
          </cell>
          <cell r="L84" t="str">
            <v>Ceiling (Medium)</v>
          </cell>
        </row>
        <row r="85">
          <cell r="A85" t="str">
            <v>METHYL MERCURY</v>
          </cell>
          <cell r="B85">
            <v>7.7536287889868856</v>
          </cell>
          <cell r="C85">
            <v>388.88888888888891</v>
          </cell>
          <cell r="D85">
            <v>7.6020596638477844</v>
          </cell>
          <cell r="E85">
            <v>0</v>
          </cell>
          <cell r="F85">
            <v>0</v>
          </cell>
          <cell r="G85">
            <v>0</v>
          </cell>
          <cell r="H85">
            <v>7.6020596638477844</v>
          </cell>
          <cell r="I85" t="str">
            <v>Noncancer Risk</v>
          </cell>
          <cell r="J85">
            <v>7.6020596638477844</v>
          </cell>
          <cell r="K85">
            <v>8</v>
          </cell>
          <cell r="L85" t="str">
            <v>Noncancer Risk</v>
          </cell>
        </row>
        <row r="86">
          <cell r="A86" t="str">
            <v>METHYL TERT BUTYL ETHER</v>
          </cell>
          <cell r="B86">
            <v>121702.73383638791</v>
          </cell>
          <cell r="C86">
            <v>58333333.333333336</v>
          </cell>
          <cell r="D86">
            <v>121449.35010044716</v>
          </cell>
          <cell r="E86">
            <v>0</v>
          </cell>
          <cell r="F86">
            <v>0</v>
          </cell>
          <cell r="G86">
            <v>0</v>
          </cell>
          <cell r="H86">
            <v>500</v>
          </cell>
          <cell r="I86" t="str">
            <v>High Volatility</v>
          </cell>
          <cell r="J86">
            <v>500</v>
          </cell>
          <cell r="K86">
            <v>500</v>
          </cell>
          <cell r="L86" t="str">
            <v>High Volatility</v>
          </cell>
        </row>
        <row r="87">
          <cell r="A87" t="str">
            <v>METHYLNAPHTHALENE, 2-</v>
          </cell>
          <cell r="B87">
            <v>467.85810497474051</v>
          </cell>
          <cell r="C87">
            <v>9722222.222222222</v>
          </cell>
          <cell r="D87">
            <v>467.83559153405878</v>
          </cell>
          <cell r="E87">
            <v>0</v>
          </cell>
          <cell r="F87">
            <v>0</v>
          </cell>
          <cell r="G87">
            <v>0</v>
          </cell>
          <cell r="H87">
            <v>467.83559153405878</v>
          </cell>
          <cell r="I87" t="str">
            <v>Noncancer Risk</v>
          </cell>
          <cell r="J87">
            <v>467.83559153405878</v>
          </cell>
          <cell r="K87">
            <v>500</v>
          </cell>
          <cell r="L87" t="str">
            <v>Noncancer Risk</v>
          </cell>
        </row>
        <row r="88">
          <cell r="A88" t="str">
            <v>NAPHTHALENE</v>
          </cell>
          <cell r="B88">
            <v>23392.905248737028</v>
          </cell>
          <cell r="C88">
            <v>58333.333333333336</v>
          </cell>
          <cell r="D88">
            <v>16697.038346373032</v>
          </cell>
          <cell r="E88">
            <v>0</v>
          </cell>
          <cell r="F88">
            <v>0</v>
          </cell>
          <cell r="G88">
            <v>0</v>
          </cell>
          <cell r="H88">
            <v>3000</v>
          </cell>
          <cell r="I88" t="str">
            <v>Ceiling (Medium)</v>
          </cell>
          <cell r="J88">
            <v>3000</v>
          </cell>
          <cell r="K88">
            <v>3000</v>
          </cell>
          <cell r="L88" t="str">
            <v>Ceiling (Medium)</v>
          </cell>
        </row>
        <row r="89">
          <cell r="A89" t="str">
            <v>NICKEL</v>
          </cell>
          <cell r="B89">
            <v>1021.2660030936313</v>
          </cell>
          <cell r="C89">
            <v>19444.444444444445</v>
          </cell>
          <cell r="D89">
            <v>970.30347962060398</v>
          </cell>
          <cell r="E89">
            <v>0</v>
          </cell>
          <cell r="F89">
            <v>28434.383903133905</v>
          </cell>
          <cell r="G89">
            <v>28434.383903133905</v>
          </cell>
          <cell r="H89">
            <v>970.30347962060398</v>
          </cell>
          <cell r="I89" t="str">
            <v>Noncancer Risk</v>
          </cell>
          <cell r="J89">
            <v>970.30347962060398</v>
          </cell>
          <cell r="K89">
            <v>1000</v>
          </cell>
          <cell r="L89" t="str">
            <v>Noncancer Risk</v>
          </cell>
        </row>
        <row r="90">
          <cell r="A90" t="str">
            <v>PENTACHLOROPHENOL</v>
          </cell>
          <cell r="B90">
            <v>190.33200248759243</v>
          </cell>
          <cell r="C90">
            <v>1361.1111111111111</v>
          </cell>
          <cell r="D90">
            <v>166.98195448814823</v>
          </cell>
          <cell r="E90">
            <v>66.799212411510794</v>
          </cell>
          <cell r="F90">
            <v>136485.04273504275</v>
          </cell>
          <cell r="G90">
            <v>66.766535190060239</v>
          </cell>
          <cell r="H90">
            <v>66.766535190060239</v>
          </cell>
          <cell r="I90" t="str">
            <v>Cancer Risk</v>
          </cell>
          <cell r="J90">
            <v>66.766535190060239</v>
          </cell>
          <cell r="K90">
            <v>70</v>
          </cell>
          <cell r="L90" t="str">
            <v>Cancer Risk</v>
          </cell>
        </row>
        <row r="91">
          <cell r="A91" t="str">
            <v>PERCHLORATE</v>
          </cell>
          <cell r="B91">
            <v>5.4275401522908195</v>
          </cell>
          <cell r="C91">
            <v>3888.8888888888887</v>
          </cell>
          <cell r="D91">
            <v>5.4199757458946038</v>
          </cell>
          <cell r="E91">
            <v>0</v>
          </cell>
          <cell r="F91">
            <v>0</v>
          </cell>
          <cell r="G91">
            <v>0</v>
          </cell>
          <cell r="H91">
            <v>5.4199757458946038</v>
          </cell>
          <cell r="I91" t="str">
            <v>Noncancer Risk</v>
          </cell>
          <cell r="J91">
            <v>5.4199757458946038</v>
          </cell>
          <cell r="K91">
            <v>5</v>
          </cell>
          <cell r="L91" t="str">
            <v>Noncancer Risk</v>
          </cell>
        </row>
        <row r="92">
          <cell r="A92" t="str">
            <v>PETROLEUM HYDROCARBONS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 t="str">
            <v>Noncancer Risk</v>
          </cell>
          <cell r="J92">
            <v>0</v>
          </cell>
          <cell r="K92">
            <v>5000</v>
          </cell>
          <cell r="L92" t="str">
            <v>Not Calculated</v>
          </cell>
        </row>
        <row r="93">
          <cell r="A93" t="str">
            <v>Aliphatics          C5 to C8</v>
          </cell>
          <cell r="B93">
            <v>20425.32006187263</v>
          </cell>
          <cell r="C93">
            <v>3888888.8888888895</v>
          </cell>
          <cell r="D93">
            <v>20318.602188268425</v>
          </cell>
          <cell r="E93">
            <v>0</v>
          </cell>
          <cell r="F93">
            <v>0</v>
          </cell>
          <cell r="G93">
            <v>0</v>
          </cell>
          <cell r="H93">
            <v>500</v>
          </cell>
          <cell r="I93" t="str">
            <v>High Volatility</v>
          </cell>
          <cell r="J93">
            <v>500</v>
          </cell>
          <cell r="K93">
            <v>500</v>
          </cell>
          <cell r="L93" t="str">
            <v>High Volatility</v>
          </cell>
        </row>
        <row r="94">
          <cell r="A94" t="str">
            <v>C9 to C12</v>
          </cell>
          <cell r="B94">
            <v>51063.300154681565</v>
          </cell>
          <cell r="C94">
            <v>11666666.666666666</v>
          </cell>
          <cell r="D94">
            <v>50840.777479208577</v>
          </cell>
          <cell r="E94">
            <v>0</v>
          </cell>
          <cell r="F94">
            <v>0</v>
          </cell>
          <cell r="G94">
            <v>0</v>
          </cell>
          <cell r="H94">
            <v>5000</v>
          </cell>
          <cell r="I94" t="str">
            <v>Ceiling (High)</v>
          </cell>
          <cell r="J94">
            <v>5000</v>
          </cell>
          <cell r="K94">
            <v>5000</v>
          </cell>
          <cell r="L94" t="str">
            <v>Ceiling (High)</v>
          </cell>
        </row>
        <row r="95">
          <cell r="A95" t="str">
            <v>C9 to C18</v>
          </cell>
          <cell r="B95">
            <v>51063.300154681565</v>
          </cell>
          <cell r="C95">
            <v>11666666.666666666</v>
          </cell>
          <cell r="D95">
            <v>50840.777479208577</v>
          </cell>
          <cell r="E95">
            <v>0</v>
          </cell>
          <cell r="F95">
            <v>0</v>
          </cell>
          <cell r="G95">
            <v>0</v>
          </cell>
          <cell r="H95">
            <v>5000</v>
          </cell>
          <cell r="I95" t="str">
            <v>Ceiling (High)</v>
          </cell>
          <cell r="J95">
            <v>5000</v>
          </cell>
          <cell r="K95">
            <v>5000</v>
          </cell>
          <cell r="L95" t="str">
            <v>Ceiling (High)</v>
          </cell>
        </row>
        <row r="96">
          <cell r="A96" t="str">
            <v>C19 to C36</v>
          </cell>
          <cell r="B96">
            <v>306379.80092808942</v>
          </cell>
          <cell r="C96">
            <v>0</v>
          </cell>
          <cell r="D96">
            <v>306379.80092808942</v>
          </cell>
          <cell r="E96">
            <v>0</v>
          </cell>
          <cell r="F96">
            <v>0</v>
          </cell>
          <cell r="G96">
            <v>0</v>
          </cell>
          <cell r="H96">
            <v>5000</v>
          </cell>
          <cell r="I96" t="str">
            <v>Ceiling (High)</v>
          </cell>
          <cell r="J96">
            <v>5000</v>
          </cell>
          <cell r="K96">
            <v>5000</v>
          </cell>
          <cell r="L96" t="str">
            <v>Ceiling (High)</v>
          </cell>
        </row>
        <row r="97">
          <cell r="A97" t="str">
            <v>Aromatics          C9 to C10</v>
          </cell>
          <cell r="B97">
            <v>15318.990046404468</v>
          </cell>
          <cell r="C97">
            <v>9722222.222222222</v>
          </cell>
          <cell r="D97">
            <v>15294.890383981867</v>
          </cell>
          <cell r="E97">
            <v>0</v>
          </cell>
          <cell r="F97">
            <v>0</v>
          </cell>
          <cell r="G97">
            <v>0</v>
          </cell>
          <cell r="H97">
            <v>500</v>
          </cell>
          <cell r="I97" t="str">
            <v>High Volatility</v>
          </cell>
          <cell r="J97">
            <v>500</v>
          </cell>
          <cell r="K97">
            <v>500</v>
          </cell>
          <cell r="L97" t="str">
            <v>High Volatility</v>
          </cell>
        </row>
        <row r="98">
          <cell r="A98" t="str">
            <v>C11 to C22</v>
          </cell>
          <cell r="B98">
            <v>35089.357873105531</v>
          </cell>
          <cell r="C98">
            <v>9722222.222222222</v>
          </cell>
          <cell r="D98">
            <v>34963.169114466458</v>
          </cell>
          <cell r="E98">
            <v>0</v>
          </cell>
          <cell r="F98">
            <v>0</v>
          </cell>
          <cell r="G98">
            <v>0</v>
          </cell>
          <cell r="H98">
            <v>5000</v>
          </cell>
          <cell r="I98" t="str">
            <v>Ceiling (High)</v>
          </cell>
          <cell r="J98">
            <v>5000</v>
          </cell>
          <cell r="K98">
            <v>5000</v>
          </cell>
          <cell r="L98" t="str">
            <v>Ceiling (High)</v>
          </cell>
        </row>
        <row r="99">
          <cell r="A99" t="str">
            <v>PHENANTHRENE</v>
          </cell>
          <cell r="B99">
            <v>35089.357873105531</v>
          </cell>
          <cell r="C99">
            <v>9722222.222222222</v>
          </cell>
          <cell r="D99">
            <v>34963.169114466458</v>
          </cell>
          <cell r="E99">
            <v>0</v>
          </cell>
          <cell r="F99">
            <v>0</v>
          </cell>
          <cell r="G99">
            <v>0</v>
          </cell>
          <cell r="H99">
            <v>3000</v>
          </cell>
          <cell r="I99" t="str">
            <v>Ceiling (Medium)</v>
          </cell>
          <cell r="J99">
            <v>3000</v>
          </cell>
          <cell r="K99">
            <v>3000</v>
          </cell>
          <cell r="L99" t="str">
            <v>Ceiling (Medium)</v>
          </cell>
        </row>
        <row r="100">
          <cell r="A100" t="str">
            <v>PHENOL</v>
          </cell>
          <cell r="B100">
            <v>11419.920149255546</v>
          </cell>
          <cell r="C100">
            <v>5055555.555555556</v>
          </cell>
          <cell r="D100">
            <v>11394.181998984108</v>
          </cell>
          <cell r="E100">
            <v>0</v>
          </cell>
          <cell r="F100">
            <v>0</v>
          </cell>
          <cell r="G100">
            <v>0</v>
          </cell>
          <cell r="H100">
            <v>3000</v>
          </cell>
          <cell r="I100" t="str">
            <v>Ceiling (Medium)</v>
          </cell>
          <cell r="J100">
            <v>3000</v>
          </cell>
          <cell r="K100">
            <v>3000</v>
          </cell>
          <cell r="L100" t="str">
            <v>Ceiling (Medium)</v>
          </cell>
        </row>
        <row r="101">
          <cell r="A101" t="str">
            <v>POLYCHLORINATED BIPHENYLS (PCBs)</v>
          </cell>
          <cell r="B101">
            <v>3.8768143944934428</v>
          </cell>
          <cell r="C101">
            <v>388.88888888888891</v>
          </cell>
          <cell r="D101">
            <v>3.8385480954665452</v>
          </cell>
          <cell r="E101">
            <v>27.212254884425121</v>
          </cell>
          <cell r="F101">
            <v>136485.04273504275</v>
          </cell>
          <cell r="G101">
            <v>27.206830413076748</v>
          </cell>
          <cell r="H101">
            <v>3.8385480954665452</v>
          </cell>
          <cell r="I101" t="str">
            <v>Noncancer Risk</v>
          </cell>
          <cell r="J101">
            <v>3.8385480954665452</v>
          </cell>
          <cell r="K101">
            <v>4</v>
          </cell>
          <cell r="L101" t="str">
            <v>Noncancer Risk</v>
          </cell>
        </row>
        <row r="102">
          <cell r="A102" t="str">
            <v>PYRENE</v>
          </cell>
          <cell r="B102">
            <v>35089.357873105531</v>
          </cell>
          <cell r="C102">
            <v>9722222.222222222</v>
          </cell>
          <cell r="D102">
            <v>34963.169114466458</v>
          </cell>
          <cell r="E102">
            <v>0</v>
          </cell>
          <cell r="F102">
            <v>0</v>
          </cell>
          <cell r="G102">
            <v>0</v>
          </cell>
          <cell r="H102">
            <v>5000</v>
          </cell>
          <cell r="I102" t="str">
            <v>Ceiling (High)</v>
          </cell>
          <cell r="J102">
            <v>5000</v>
          </cell>
          <cell r="K102">
            <v>5000</v>
          </cell>
          <cell r="L102" t="str">
            <v>Ceiling (High)</v>
          </cell>
        </row>
        <row r="103">
          <cell r="A103" t="str">
            <v>RDX</v>
          </cell>
          <cell r="B103">
            <v>397.45062767471956</v>
          </cell>
          <cell r="C103">
            <v>213888.88888888888</v>
          </cell>
          <cell r="D103">
            <v>396.71345048556503</v>
          </cell>
          <cell r="E103">
            <v>845.39323485590114</v>
          </cell>
          <cell r="F103">
            <v>434270.59052059049</v>
          </cell>
          <cell r="G103">
            <v>843.75070792464089</v>
          </cell>
          <cell r="H103">
            <v>396.71345048556503</v>
          </cell>
          <cell r="I103" t="str">
            <v>Noncancer Risk</v>
          </cell>
          <cell r="J103">
            <v>396.71345048556503</v>
          </cell>
          <cell r="K103">
            <v>400</v>
          </cell>
          <cell r="L103" t="str">
            <v>Noncancer Risk</v>
          </cell>
        </row>
        <row r="104">
          <cell r="A104" t="str">
            <v>SELENIUM</v>
          </cell>
          <cell r="B104">
            <v>726.79992260404299</v>
          </cell>
          <cell r="C104">
            <v>58333.333333333336</v>
          </cell>
          <cell r="D104">
            <v>717.85584987044251</v>
          </cell>
          <cell r="E104">
            <v>0</v>
          </cell>
          <cell r="F104">
            <v>0</v>
          </cell>
          <cell r="G104">
            <v>0</v>
          </cell>
          <cell r="H104">
            <v>717.85584987044251</v>
          </cell>
          <cell r="I104" t="str">
            <v>Noncancer Risk</v>
          </cell>
          <cell r="J104">
            <v>717.85584987044251</v>
          </cell>
          <cell r="K104">
            <v>700</v>
          </cell>
          <cell r="L104" t="str">
            <v>Noncancer Risk</v>
          </cell>
        </row>
        <row r="105">
          <cell r="A105" t="str">
            <v>SILVER</v>
          </cell>
          <cell r="B105">
            <v>190.33200248759243</v>
          </cell>
          <cell r="C105">
            <v>2722.2222222222222</v>
          </cell>
          <cell r="D105">
            <v>177.89402936297321</v>
          </cell>
          <cell r="E105">
            <v>0</v>
          </cell>
          <cell r="F105">
            <v>0</v>
          </cell>
          <cell r="G105">
            <v>0</v>
          </cell>
          <cell r="H105">
            <v>177.89402936297321</v>
          </cell>
          <cell r="I105" t="str">
            <v>Noncancer Risk</v>
          </cell>
          <cell r="J105">
            <v>177.89402936297321</v>
          </cell>
          <cell r="K105">
            <v>200</v>
          </cell>
          <cell r="L105" t="str">
            <v>Noncancer Risk</v>
          </cell>
        </row>
        <row r="106">
          <cell r="A106" t="str">
            <v>STYRENE</v>
          </cell>
          <cell r="B106">
            <v>243405.46767277582</v>
          </cell>
          <cell r="C106">
            <v>58333333.333333336</v>
          </cell>
          <cell r="D106">
            <v>242394.03851325446</v>
          </cell>
          <cell r="E106">
            <v>2847.5319134795886</v>
          </cell>
          <cell r="F106">
            <v>23944744.339481182</v>
          </cell>
          <cell r="G106">
            <v>2847.1933225247308</v>
          </cell>
          <cell r="H106">
            <v>2847.1933225247308</v>
          </cell>
          <cell r="I106" t="str">
            <v>Cancer Risk</v>
          </cell>
          <cell r="J106">
            <v>2847.1933225247308</v>
          </cell>
          <cell r="K106">
            <v>3000</v>
          </cell>
          <cell r="L106" t="str">
            <v>Cancer Risk</v>
          </cell>
        </row>
        <row r="107">
          <cell r="A107" t="str">
            <v>TCDD, 2,3,7,8-  (equivalents)</v>
          </cell>
          <cell r="B107">
            <v>5.4275401522908195E-5</v>
          </cell>
          <cell r="C107">
            <v>0</v>
          </cell>
          <cell r="D107">
            <v>5.4275401522908195E-5</v>
          </cell>
          <cell r="E107">
            <v>3.6283006512566828E-4</v>
          </cell>
          <cell r="F107">
            <v>0.41359103859103863</v>
          </cell>
          <cell r="G107">
            <v>3.6251204501249363E-4</v>
          </cell>
          <cell r="H107">
            <v>5.4275401522908195E-5</v>
          </cell>
          <cell r="I107" t="str">
            <v>Noncancer Risk</v>
          </cell>
          <cell r="J107">
            <v>5.4275401522908195E-5</v>
          </cell>
          <cell r="K107">
            <v>5.0000000000000002E-5</v>
          </cell>
          <cell r="L107" t="str">
            <v>Noncancer Risk</v>
          </cell>
        </row>
        <row r="108">
          <cell r="A108" t="str">
            <v>TETRACHLOROETHANE, 1,1,1,2-</v>
          </cell>
          <cell r="B108">
            <v>10953.246045274911</v>
          </cell>
          <cell r="C108">
            <v>5833333.333333333</v>
          </cell>
          <cell r="D108">
            <v>10932.717688682738</v>
          </cell>
          <cell r="E108">
            <v>3285.6137463226023</v>
          </cell>
          <cell r="F108">
            <v>1844392.4693924694</v>
          </cell>
          <cell r="G108">
            <v>3279.7711388962666</v>
          </cell>
          <cell r="H108">
            <v>500</v>
          </cell>
          <cell r="I108" t="str">
            <v>High Volatility</v>
          </cell>
          <cell r="J108">
            <v>500</v>
          </cell>
          <cell r="K108">
            <v>500</v>
          </cell>
          <cell r="L108" t="str">
            <v>High Volatility</v>
          </cell>
        </row>
        <row r="109">
          <cell r="A109" t="str">
            <v>TETRACHLOROETHANE, 1,1,2,2-</v>
          </cell>
          <cell r="B109">
            <v>6085.1366918193962</v>
          </cell>
          <cell r="C109">
            <v>1808333.3333333333</v>
          </cell>
          <cell r="D109">
            <v>6064.7285615176725</v>
          </cell>
          <cell r="E109">
            <v>427.12978702193823</v>
          </cell>
          <cell r="F109">
            <v>235319.03919834955</v>
          </cell>
          <cell r="G109">
            <v>426.35590443565235</v>
          </cell>
          <cell r="H109">
            <v>426.35590443565235</v>
          </cell>
          <cell r="I109" t="str">
            <v>Cancer Risk</v>
          </cell>
          <cell r="J109">
            <v>426.35590443565235</v>
          </cell>
          <cell r="K109">
            <v>400</v>
          </cell>
          <cell r="L109" t="str">
            <v>Cancer Risk</v>
          </cell>
        </row>
        <row r="110">
          <cell r="A110" t="str">
            <v>TETRACHLOROETHYLENE</v>
          </cell>
          <cell r="B110">
            <v>0</v>
          </cell>
          <cell r="C110">
            <v>0</v>
          </cell>
          <cell r="D110">
            <v>0</v>
          </cell>
        </row>
        <row r="111">
          <cell r="A111" t="str">
            <v>THALLIUM</v>
          </cell>
          <cell r="B111">
            <v>116.28798761664689</v>
          </cell>
          <cell r="C111">
            <v>272.22222222222223</v>
          </cell>
          <cell r="D111">
            <v>81.48093307479094</v>
          </cell>
          <cell r="E111">
            <v>0</v>
          </cell>
          <cell r="F111">
            <v>0</v>
          </cell>
          <cell r="G111">
            <v>0</v>
          </cell>
          <cell r="H111">
            <v>81.48093307479094</v>
          </cell>
          <cell r="I111" t="str">
            <v>Noncancer Risk</v>
          </cell>
          <cell r="J111">
            <v>81.48093307479094</v>
          </cell>
          <cell r="K111">
            <v>80</v>
          </cell>
          <cell r="L111" t="str">
            <v>Noncancer Risk</v>
          </cell>
        </row>
        <row r="112">
          <cell r="A112" t="str">
            <v>TOLUENE</v>
          </cell>
          <cell r="B112">
            <v>97362.18706911034</v>
          </cell>
          <cell r="C112">
            <v>97222222.222222209</v>
          </cell>
          <cell r="D112">
            <v>97264.782260731648</v>
          </cell>
          <cell r="E112">
            <v>0</v>
          </cell>
          <cell r="F112">
            <v>0</v>
          </cell>
          <cell r="G112">
            <v>0</v>
          </cell>
          <cell r="H112">
            <v>3000</v>
          </cell>
          <cell r="I112" t="str">
            <v>Ceiling (Medium)</v>
          </cell>
          <cell r="J112">
            <v>3000</v>
          </cell>
          <cell r="K112">
            <v>3000</v>
          </cell>
          <cell r="L112" t="str">
            <v>Ceiling (Medium)</v>
          </cell>
        </row>
        <row r="113">
          <cell r="A113" t="str">
            <v>TRICHLOROBENZENE, 1,2,4-</v>
          </cell>
          <cell r="B113">
            <v>10953.246045274911</v>
          </cell>
          <cell r="C113">
            <v>388888.88888888888</v>
          </cell>
          <cell r="D113">
            <v>10653.19362846775</v>
          </cell>
          <cell r="E113">
            <v>0</v>
          </cell>
          <cell r="F113">
            <v>0</v>
          </cell>
          <cell r="G113">
            <v>0</v>
          </cell>
          <cell r="H113">
            <v>5000</v>
          </cell>
          <cell r="I113" t="str">
            <v>Ceiling (High)</v>
          </cell>
          <cell r="J113">
            <v>5000</v>
          </cell>
          <cell r="K113">
            <v>5000</v>
          </cell>
          <cell r="L113" t="str">
            <v>Ceiling (High)</v>
          </cell>
        </row>
        <row r="114">
          <cell r="A114" t="str">
            <v>TRICHLOROETHANE, 1,1,1-</v>
          </cell>
          <cell r="B114">
            <v>851919.13685471541</v>
          </cell>
          <cell r="C114">
            <v>97222222.222222209</v>
          </cell>
          <cell r="D114">
            <v>844518.9577077775</v>
          </cell>
          <cell r="E114">
            <v>0</v>
          </cell>
          <cell r="F114">
            <v>0</v>
          </cell>
          <cell r="G114">
            <v>0</v>
          </cell>
          <cell r="H114">
            <v>3000</v>
          </cell>
          <cell r="I114" t="str">
            <v>Ceiling (Medium)</v>
          </cell>
          <cell r="J114">
            <v>3000</v>
          </cell>
          <cell r="K114">
            <v>3000</v>
          </cell>
          <cell r="L114" t="str">
            <v>Ceiling (Medium)</v>
          </cell>
        </row>
        <row r="115">
          <cell r="A115" t="str">
            <v>TRICHLOROETHANE, 1,1,2-</v>
          </cell>
          <cell r="B115">
            <v>486.81093534555163</v>
          </cell>
          <cell r="C115">
            <v>1438888.8888888888</v>
          </cell>
          <cell r="D115">
            <v>486.64629112736662</v>
          </cell>
          <cell r="E115">
            <v>1498.7010070945203</v>
          </cell>
          <cell r="F115">
            <v>853031.51709401724</v>
          </cell>
          <cell r="G115">
            <v>1496.0725398255017</v>
          </cell>
          <cell r="H115">
            <v>486.64629112736662</v>
          </cell>
          <cell r="I115" t="str">
            <v>Noncancer Risk</v>
          </cell>
          <cell r="J115">
            <v>486.64629112736662</v>
          </cell>
          <cell r="K115">
            <v>500</v>
          </cell>
          <cell r="L115" t="str">
            <v>Noncancer Risk</v>
          </cell>
        </row>
        <row r="116">
          <cell r="A116" t="str">
            <v>TRICHLOROETHYLENE</v>
          </cell>
          <cell r="B116">
            <v>60.851366918193953</v>
          </cell>
          <cell r="C116">
            <v>38888.888888888891</v>
          </cell>
          <cell r="D116">
            <v>60.756298534387199</v>
          </cell>
          <cell r="E116">
            <v>1708.5191480877529</v>
          </cell>
          <cell r="F116">
            <v>2729700.8547008545</v>
          </cell>
          <cell r="G116">
            <v>1707.4504552336791</v>
          </cell>
          <cell r="H116">
            <v>60.756298534387199</v>
          </cell>
          <cell r="I116" t="str">
            <v>Noncancer Risk</v>
          </cell>
          <cell r="J116">
            <v>60.756298534387199</v>
          </cell>
          <cell r="K116">
            <v>60</v>
          </cell>
          <cell r="L116" t="str">
            <v>Noncancer Risk</v>
          </cell>
        </row>
        <row r="117">
          <cell r="A117" t="str">
            <v>TRICHLOROPHENOL, 2,4,5-</v>
          </cell>
          <cell r="B117">
            <v>11419.920149255546</v>
          </cell>
          <cell r="C117">
            <v>19444444.444444444</v>
          </cell>
          <cell r="D117">
            <v>11413.217050705336</v>
          </cell>
          <cell r="E117">
            <v>0</v>
          </cell>
          <cell r="F117">
            <v>0</v>
          </cell>
          <cell r="G117">
            <v>0</v>
          </cell>
          <cell r="H117">
            <v>5000</v>
          </cell>
          <cell r="I117" t="str">
            <v>Ceiling (High)</v>
          </cell>
          <cell r="J117">
            <v>5000</v>
          </cell>
          <cell r="K117">
            <v>5000</v>
          </cell>
          <cell r="L117" t="str">
            <v>Ceiling (High)</v>
          </cell>
        </row>
        <row r="118">
          <cell r="A118" t="str">
            <v>TRICHLOROPHENOL 2,4,6-</v>
          </cell>
          <cell r="B118">
            <v>380.66400497518487</v>
          </cell>
          <cell r="C118">
            <v>777777.77777777775</v>
          </cell>
          <cell r="D118">
            <v>380.47778957623376</v>
          </cell>
          <cell r="E118">
            <v>2429.0622695094839</v>
          </cell>
          <cell r="F118">
            <v>4402743.3140336368</v>
          </cell>
          <cell r="G118">
            <v>2427.7228568815253</v>
          </cell>
          <cell r="H118">
            <v>380.47778957623376</v>
          </cell>
          <cell r="I118" t="str">
            <v>Noncancer Risk</v>
          </cell>
          <cell r="J118">
            <v>380.47778957623376</v>
          </cell>
          <cell r="K118">
            <v>400</v>
          </cell>
          <cell r="L118" t="str">
            <v>Noncancer Risk</v>
          </cell>
        </row>
        <row r="119">
          <cell r="A119" t="str">
            <v>VANADIUM</v>
          </cell>
          <cell r="B119">
            <v>697.82659100881961</v>
          </cell>
          <cell r="C119">
            <v>19444.444444444445</v>
          </cell>
          <cell r="D119">
            <v>673.65047153044168</v>
          </cell>
          <cell r="E119">
            <v>0</v>
          </cell>
          <cell r="F119">
            <v>0</v>
          </cell>
          <cell r="G119">
            <v>0</v>
          </cell>
          <cell r="H119">
            <v>673.65047153044168</v>
          </cell>
          <cell r="I119" t="str">
            <v>Noncancer Risk</v>
          </cell>
          <cell r="J119">
            <v>673.65047153044168</v>
          </cell>
          <cell r="K119">
            <v>700</v>
          </cell>
          <cell r="L119" t="str">
            <v>Noncancer Risk</v>
          </cell>
        </row>
        <row r="120">
          <cell r="A120" t="str">
            <v>VINYL CHLORIDE</v>
          </cell>
          <cell r="B120">
            <v>365.10820150916373</v>
          </cell>
          <cell r="C120">
            <v>1944444.4444444447</v>
          </cell>
          <cell r="D120">
            <v>365.03965803732206</v>
          </cell>
          <cell r="E120">
            <v>61.018541003134047</v>
          </cell>
          <cell r="F120">
            <v>1550966.3947163948</v>
          </cell>
          <cell r="G120">
            <v>61.016140489568436</v>
          </cell>
          <cell r="H120">
            <v>61.016140489568436</v>
          </cell>
          <cell r="I120" t="str">
            <v>Cancer Risk</v>
          </cell>
          <cell r="J120">
            <v>61.016140489568436</v>
          </cell>
          <cell r="K120">
            <v>60</v>
          </cell>
          <cell r="L120" t="str">
            <v>Cancer Risk</v>
          </cell>
        </row>
        <row r="121">
          <cell r="A121" t="str">
            <v>XYLENES (Mixed Isomers)</v>
          </cell>
          <cell r="B121">
            <v>48681.09353455517</v>
          </cell>
          <cell r="C121">
            <v>7777777.7777777789</v>
          </cell>
          <cell r="D121">
            <v>48378.293902347716</v>
          </cell>
          <cell r="E121">
            <v>0</v>
          </cell>
          <cell r="F121">
            <v>0</v>
          </cell>
          <cell r="G121">
            <v>0</v>
          </cell>
          <cell r="H121">
            <v>3000</v>
          </cell>
          <cell r="I121" t="str">
            <v>Ceiling (Medium)</v>
          </cell>
          <cell r="J121">
            <v>3000</v>
          </cell>
          <cell r="K121">
            <v>3000</v>
          </cell>
          <cell r="L121" t="str">
            <v>Ceiling (Medium)</v>
          </cell>
        </row>
        <row r="122">
          <cell r="A122" t="str">
            <v>ZINC</v>
          </cell>
          <cell r="B122">
            <v>23260.886366960654</v>
          </cell>
          <cell r="C122">
            <v>27222.222222222223</v>
          </cell>
          <cell r="D122">
            <v>12543.06708646191</v>
          </cell>
          <cell r="E122">
            <v>0</v>
          </cell>
          <cell r="F122">
            <v>0</v>
          </cell>
          <cell r="G122">
            <v>0</v>
          </cell>
          <cell r="H122">
            <v>5000</v>
          </cell>
          <cell r="I122" t="str">
            <v>Ceiling (High)</v>
          </cell>
          <cell r="J122">
            <v>5000</v>
          </cell>
          <cell r="K122">
            <v>5000</v>
          </cell>
          <cell r="L122" t="str">
            <v>Ceiling (High)</v>
          </cell>
        </row>
      </sheetData>
      <sheetData sheetId="6">
        <row r="1">
          <cell r="A1" t="str">
            <v>S-3 Soil Exposure Assumptions</v>
          </cell>
        </row>
        <row r="3">
          <cell r="A3" t="str">
            <v>This spreadsheet calculates exposure factors for an adult construction/excavation worker  receptor, both for noncancer and cancer health endpoints.</v>
          </cell>
        </row>
        <row r="4">
          <cell r="A4" t="str">
            <v>These factors are receptor-specific and apply regardless of contaminant of concern.  These values are then used in combination with chemical-specific</v>
          </cell>
        </row>
        <row r="5">
          <cell r="A5" t="str">
            <v>factors to calculate S-3 Standards.</v>
          </cell>
        </row>
        <row r="7">
          <cell r="A7" t="str">
            <v>For the S-3 exposures, the worker is assumed to come into contact with contaminated soil frequently and intensively while the work is on-going, but</v>
          </cell>
        </row>
        <row r="8">
          <cell r="A8" t="str">
            <v xml:space="preserve">the duration of the exposure is assumed to be relatively short, consistent with a construction scenario. </v>
          </cell>
        </row>
        <row r="11">
          <cell r="A11" t="str">
            <v>Soil Ingestion Exposures</v>
          </cell>
        </row>
        <row r="12">
          <cell r="L12" t="str">
            <v>Surface Area/Adherence Factor Calculations (S-3):</v>
          </cell>
        </row>
        <row r="13">
          <cell r="B13" t="str">
            <v>Average</v>
          </cell>
          <cell r="C13" t="str">
            <v>Soil Ingestion</v>
          </cell>
          <cell r="D13" t="str">
            <v>Exposure</v>
          </cell>
          <cell r="F13" t="str">
            <v>Exposure</v>
          </cell>
          <cell r="G13" t="str">
            <v>Averaging</v>
          </cell>
          <cell r="H13" t="str">
            <v>Conversion</v>
          </cell>
          <cell r="I13" t="str">
            <v>Conversion</v>
          </cell>
        </row>
        <row r="14">
          <cell r="B14" t="str">
            <v>Body Weight</v>
          </cell>
          <cell r="C14" t="str">
            <v>Rate</v>
          </cell>
          <cell r="D14" t="str">
            <v>Frequency</v>
          </cell>
          <cell r="F14" t="str">
            <v>Period</v>
          </cell>
          <cell r="G14" t="str">
            <v>Period</v>
          </cell>
          <cell r="H14" t="str">
            <v>Constant</v>
          </cell>
          <cell r="I14" t="str">
            <v>Constant</v>
          </cell>
          <cell r="L14" t="str">
            <v>Age (years)</v>
          </cell>
        </row>
        <row r="15">
          <cell r="B15" t="str">
            <v>BW</v>
          </cell>
          <cell r="C15" t="str">
            <v>IR</v>
          </cell>
          <cell r="D15" t="str">
            <v>EF1</v>
          </cell>
          <cell r="F15" t="str">
            <v>EP</v>
          </cell>
          <cell r="G15" t="str">
            <v>AP</v>
          </cell>
          <cell r="H15" t="str">
            <v>C1</v>
          </cell>
          <cell r="I15" t="str">
            <v>C2</v>
          </cell>
        </row>
        <row r="16">
          <cell r="B16" t="str">
            <v>kg</v>
          </cell>
          <cell r="C16" t="str">
            <v>mg/day</v>
          </cell>
          <cell r="D16" t="str">
            <v>days/week</v>
          </cell>
          <cell r="F16" t="str">
            <v>weeks</v>
          </cell>
          <cell r="G16" t="str">
            <v>weeks</v>
          </cell>
          <cell r="H16" t="str">
            <v>days/week</v>
          </cell>
          <cell r="I16" t="str">
            <v>mg/kg</v>
          </cell>
          <cell r="J16" t="str">
            <v>Average Daily</v>
          </cell>
        </row>
        <row r="17">
          <cell r="J17" t="str">
            <v>Soil Ingestion</v>
          </cell>
        </row>
        <row r="18">
          <cell r="A18" t="str">
            <v>Noncancer Risk</v>
          </cell>
          <cell r="J18" t="str">
            <v>Rate</v>
          </cell>
          <cell r="L18" t="str">
            <v>18&lt;25</v>
          </cell>
        </row>
        <row r="19">
          <cell r="A19" t="str">
            <v>Receptor:</v>
          </cell>
          <cell r="J19" t="str">
            <v>kg soil/kg bodyweight</v>
          </cell>
        </row>
        <row r="20">
          <cell r="A20" t="str">
            <v>Adult Worker</v>
          </cell>
          <cell r="J20" t="str">
            <v>/day</v>
          </cell>
        </row>
        <row r="21">
          <cell r="A21" t="str">
            <v>Age 22</v>
          </cell>
          <cell r="B21">
            <v>58</v>
          </cell>
          <cell r="C21">
            <v>100</v>
          </cell>
          <cell r="D21">
            <v>5</v>
          </cell>
          <cell r="F21">
            <v>26</v>
          </cell>
        </row>
        <row r="22">
          <cell r="A22" t="str">
            <v>Receptor Total</v>
          </cell>
          <cell r="F22">
            <v>26</v>
          </cell>
          <cell r="G22">
            <v>26</v>
          </cell>
          <cell r="H22">
            <v>7</v>
          </cell>
          <cell r="I22">
            <v>1000000</v>
          </cell>
          <cell r="J22">
            <v>1.2315270935960591E-6</v>
          </cell>
        </row>
        <row r="23">
          <cell r="J23" t="str">
            <v>Lifetime</v>
          </cell>
        </row>
        <row r="24">
          <cell r="F24" t="str">
            <v>Exposure</v>
          </cell>
          <cell r="G24" t="str">
            <v>Averaging</v>
          </cell>
          <cell r="H24" t="str">
            <v>Conversion</v>
          </cell>
          <cell r="J24" t="str">
            <v>Average Daily</v>
          </cell>
        </row>
        <row r="25">
          <cell r="A25" t="str">
            <v>Cancer Risk</v>
          </cell>
          <cell r="F25" t="str">
            <v>Period</v>
          </cell>
          <cell r="G25" t="str">
            <v>Period</v>
          </cell>
          <cell r="H25" t="str">
            <v>Constant</v>
          </cell>
          <cell r="J25" t="str">
            <v>Soil Ingestion</v>
          </cell>
        </row>
        <row r="26">
          <cell r="E26" t="str">
            <v>EF2</v>
          </cell>
          <cell r="F26" t="str">
            <v>EP</v>
          </cell>
          <cell r="G26" t="str">
            <v>AP</v>
          </cell>
          <cell r="H26" t="str">
            <v>C11</v>
          </cell>
          <cell r="J26" t="str">
            <v>Rate</v>
          </cell>
        </row>
        <row r="27">
          <cell r="A27" t="str">
            <v>Receptor:</v>
          </cell>
          <cell r="E27" t="str">
            <v>weeks/year</v>
          </cell>
          <cell r="F27" t="str">
            <v>years</v>
          </cell>
          <cell r="G27" t="str">
            <v>years</v>
          </cell>
          <cell r="H27" t="str">
            <v>days/year</v>
          </cell>
          <cell r="J27" t="str">
            <v>kg soil/kg bodyweight</v>
          </cell>
        </row>
        <row r="28">
          <cell r="A28" t="str">
            <v>Adult Worker</v>
          </cell>
          <cell r="J28" t="str">
            <v>/day</v>
          </cell>
        </row>
        <row r="29">
          <cell r="A29" t="str">
            <v>Age 18-25</v>
          </cell>
          <cell r="B29">
            <v>58</v>
          </cell>
          <cell r="C29">
            <v>100</v>
          </cell>
          <cell r="D29">
            <v>5</v>
          </cell>
          <cell r="E29">
            <v>26</v>
          </cell>
          <cell r="F29">
            <v>1</v>
          </cell>
        </row>
        <row r="30">
          <cell r="A30" t="str">
            <v>Receptor Total</v>
          </cell>
          <cell r="F30">
            <v>1</v>
          </cell>
          <cell r="G30">
            <v>70</v>
          </cell>
          <cell r="H30">
            <v>365</v>
          </cell>
          <cell r="I30">
            <v>1000000</v>
          </cell>
          <cell r="J30">
            <v>8.7725217626020643E-9</v>
          </cell>
        </row>
        <row r="33">
          <cell r="A33" t="str">
            <v>Soil Dermal Exposures</v>
          </cell>
        </row>
        <row r="34">
          <cell r="C34" t="str">
            <v>Average Skin</v>
          </cell>
          <cell r="D34" t="str">
            <v>Soil</v>
          </cell>
        </row>
        <row r="35">
          <cell r="B35" t="str">
            <v>Average</v>
          </cell>
          <cell r="C35" t="str">
            <v>Surface</v>
          </cell>
          <cell r="D35" t="str">
            <v>Adherence</v>
          </cell>
          <cell r="E35" t="str">
            <v>Exposure</v>
          </cell>
          <cell r="G35" t="str">
            <v>Exposure</v>
          </cell>
          <cell r="H35" t="str">
            <v>Averaging</v>
          </cell>
          <cell r="I35" t="str">
            <v>Conversion</v>
          </cell>
          <cell r="J35" t="str">
            <v>Conversion</v>
          </cell>
        </row>
        <row r="36">
          <cell r="B36" t="str">
            <v>Body Weight</v>
          </cell>
          <cell r="C36" t="str">
            <v>Area Exposed</v>
          </cell>
          <cell r="D36" t="str">
            <v>Factor</v>
          </cell>
          <cell r="E36" t="str">
            <v>Frequency</v>
          </cell>
          <cell r="G36" t="str">
            <v>Period</v>
          </cell>
          <cell r="H36" t="str">
            <v>Period</v>
          </cell>
          <cell r="I36" t="str">
            <v>Constant</v>
          </cell>
          <cell r="J36" t="str">
            <v>Constant</v>
          </cell>
        </row>
        <row r="37">
          <cell r="B37" t="str">
            <v>BW</v>
          </cell>
          <cell r="C37" t="str">
            <v>SSA</v>
          </cell>
          <cell r="D37" t="str">
            <v>SAF</v>
          </cell>
          <cell r="E37" t="str">
            <v>EF1</v>
          </cell>
          <cell r="G37" t="str">
            <v>EP</v>
          </cell>
          <cell r="H37" t="str">
            <v>AP</v>
          </cell>
          <cell r="I37" t="str">
            <v>C1</v>
          </cell>
          <cell r="J37" t="str">
            <v>C2</v>
          </cell>
        </row>
        <row r="38">
          <cell r="B38" t="str">
            <v>kg</v>
          </cell>
          <cell r="C38" t="str">
            <v>cm2/day</v>
          </cell>
          <cell r="D38" t="str">
            <v>mg/cm2</v>
          </cell>
          <cell r="E38" t="str">
            <v>days/week</v>
          </cell>
          <cell r="G38" t="str">
            <v>weeks</v>
          </cell>
          <cell r="H38" t="str">
            <v>weeks</v>
          </cell>
          <cell r="I38" t="str">
            <v>days/week</v>
          </cell>
          <cell r="J38" t="str">
            <v>mg/kg</v>
          </cell>
          <cell r="K38" t="str">
            <v>Average Daily</v>
          </cell>
        </row>
        <row r="39">
          <cell r="K39" t="str">
            <v>Soil Dermal</v>
          </cell>
        </row>
        <row r="40">
          <cell r="A40" t="str">
            <v>Noncancer Risk</v>
          </cell>
          <cell r="K40" t="str">
            <v>Contact Rate</v>
          </cell>
        </row>
        <row r="41">
          <cell r="A41" t="str">
            <v>Receptor:</v>
          </cell>
          <cell r="K41" t="str">
            <v>kg soil/kg bodyweight</v>
          </cell>
        </row>
        <row r="42">
          <cell r="A42" t="str">
            <v>Adult Worker</v>
          </cell>
          <cell r="K42" t="str">
            <v>/day</v>
          </cell>
        </row>
        <row r="43">
          <cell r="A43" t="str">
            <v>Age 22</v>
          </cell>
          <cell r="B43">
            <v>58</v>
          </cell>
          <cell r="C43">
            <v>5653.3</v>
          </cell>
          <cell r="D43">
            <v>0.19207598393858452</v>
          </cell>
          <cell r="E43">
            <v>5</v>
          </cell>
          <cell r="G43">
            <v>26</v>
          </cell>
        </row>
        <row r="44">
          <cell r="A44" t="str">
            <v>Receptor Total</v>
          </cell>
          <cell r="G44">
            <v>26</v>
          </cell>
          <cell r="H44">
            <v>26</v>
          </cell>
          <cell r="I44">
            <v>7</v>
          </cell>
          <cell r="J44">
            <v>1000000</v>
          </cell>
          <cell r="K44">
            <v>1.3372699014778323E-5</v>
          </cell>
        </row>
        <row r="45">
          <cell r="G45" t="str">
            <v>Exposure</v>
          </cell>
          <cell r="H45" t="str">
            <v>Averaging</v>
          </cell>
          <cell r="I45" t="str">
            <v>Conversion</v>
          </cell>
          <cell r="K45" t="str">
            <v>Lifetime</v>
          </cell>
        </row>
        <row r="46">
          <cell r="A46" t="str">
            <v>Cancer Risk</v>
          </cell>
          <cell r="G46" t="str">
            <v>Period</v>
          </cell>
          <cell r="H46" t="str">
            <v>Period</v>
          </cell>
          <cell r="I46" t="str">
            <v>Constant</v>
          </cell>
          <cell r="K46" t="str">
            <v>Average Daily</v>
          </cell>
        </row>
        <row r="47">
          <cell r="F47" t="str">
            <v>EF2</v>
          </cell>
          <cell r="G47" t="str">
            <v>EP</v>
          </cell>
          <cell r="H47" t="str">
            <v>AP</v>
          </cell>
          <cell r="I47" t="str">
            <v>C11</v>
          </cell>
          <cell r="K47" t="str">
            <v>Soil Dermal</v>
          </cell>
        </row>
        <row r="48">
          <cell r="A48" t="str">
            <v>Receptor:</v>
          </cell>
          <cell r="F48" t="str">
            <v>weeks/year</v>
          </cell>
          <cell r="G48" t="str">
            <v>years</v>
          </cell>
          <cell r="H48" t="str">
            <v>years</v>
          </cell>
          <cell r="I48" t="str">
            <v>days/year</v>
          </cell>
          <cell r="K48" t="str">
            <v>Contact Rate</v>
          </cell>
        </row>
        <row r="49">
          <cell r="A49" t="str">
            <v>Adult Worker</v>
          </cell>
          <cell r="K49" t="str">
            <v>kg soil/kg bodyweight</v>
          </cell>
        </row>
        <row r="50">
          <cell r="A50" t="str">
            <v>Age 18-25</v>
          </cell>
          <cell r="B50">
            <v>58</v>
          </cell>
          <cell r="C50">
            <v>5653.3</v>
          </cell>
          <cell r="D50">
            <v>0.19207598393858452</v>
          </cell>
          <cell r="E50">
            <v>5</v>
          </cell>
          <cell r="F50">
            <v>26</v>
          </cell>
          <cell r="G50">
            <v>1</v>
          </cell>
          <cell r="K50" t="str">
            <v>/day</v>
          </cell>
        </row>
        <row r="52">
          <cell r="A52" t="str">
            <v>Receptor Total</v>
          </cell>
          <cell r="G52">
            <v>1</v>
          </cell>
          <cell r="H52">
            <v>70</v>
          </cell>
          <cell r="I52">
            <v>365</v>
          </cell>
          <cell r="J52">
            <v>1000000</v>
          </cell>
          <cell r="K52">
            <v>9.5257582023078456E-8</v>
          </cell>
        </row>
        <row r="55">
          <cell r="A55" t="str">
            <v>Particulate Inhalation Exposures</v>
          </cell>
        </row>
        <row r="56">
          <cell r="D56" t="str">
            <v>Working</v>
          </cell>
          <cell r="E56" t="str">
            <v>Daily</v>
          </cell>
        </row>
        <row r="57">
          <cell r="B57" t="str">
            <v>PM10</v>
          </cell>
          <cell r="C57" t="str">
            <v>Fraction</v>
          </cell>
          <cell r="D57" t="str">
            <v>Ventilation</v>
          </cell>
          <cell r="E57" t="str">
            <v>Ventilation</v>
          </cell>
          <cell r="F57" t="str">
            <v>Exposure</v>
          </cell>
          <cell r="H57" t="str">
            <v>Exposure</v>
          </cell>
          <cell r="I57" t="str">
            <v>Averaging</v>
          </cell>
        </row>
        <row r="58">
          <cell r="B58" t="str">
            <v>Conc.</v>
          </cell>
          <cell r="C58" t="str">
            <v>of PM10</v>
          </cell>
          <cell r="D58" t="str">
            <v>Rate</v>
          </cell>
          <cell r="E58" t="str">
            <v>Rate</v>
          </cell>
          <cell r="F58" t="str">
            <v>Frequency</v>
          </cell>
          <cell r="H58" t="str">
            <v>Period</v>
          </cell>
          <cell r="I58" t="str">
            <v>Period</v>
          </cell>
        </row>
        <row r="59">
          <cell r="C59" t="str">
            <v>Inhaled</v>
          </cell>
          <cell r="D59" t="str">
            <v>VRw</v>
          </cell>
          <cell r="E59" t="str">
            <v>VRd</v>
          </cell>
          <cell r="F59" t="str">
            <v>EF3</v>
          </cell>
          <cell r="G59" t="str">
            <v>EF1</v>
          </cell>
          <cell r="H59" t="str">
            <v>EP</v>
          </cell>
          <cell r="I59" t="str">
            <v>AP</v>
          </cell>
          <cell r="J59" t="str">
            <v>C3</v>
          </cell>
          <cell r="K59" t="str">
            <v>C4</v>
          </cell>
          <cell r="L59" t="str">
            <v>C5</v>
          </cell>
        </row>
        <row r="60">
          <cell r="B60" t="str">
            <v>µg/m3</v>
          </cell>
          <cell r="C60" t="str">
            <v>Finh</v>
          </cell>
          <cell r="D60" t="str">
            <v>l/min</v>
          </cell>
          <cell r="E60" t="str">
            <v>l/day</v>
          </cell>
          <cell r="F60" t="str">
            <v>hr/day</v>
          </cell>
          <cell r="G60" t="str">
            <v>day/week</v>
          </cell>
          <cell r="H60" t="str">
            <v>weeks</v>
          </cell>
          <cell r="I60" t="str">
            <v>weeks</v>
          </cell>
          <cell r="J60" t="str">
            <v>week/hr</v>
          </cell>
          <cell r="K60" t="str">
            <v>kg/µg</v>
          </cell>
          <cell r="L60" t="str">
            <v>min/day</v>
          </cell>
        </row>
        <row r="62">
          <cell r="A62" t="str">
            <v>Noncancer Risk</v>
          </cell>
        </row>
        <row r="63">
          <cell r="A63" t="str">
            <v>Receptor:</v>
          </cell>
        </row>
        <row r="64">
          <cell r="A64" t="str">
            <v>Adult Worker</v>
          </cell>
        </row>
        <row r="65">
          <cell r="A65" t="str">
            <v>Age 22</v>
          </cell>
          <cell r="B65">
            <v>60</v>
          </cell>
          <cell r="C65">
            <v>0.5</v>
          </cell>
          <cell r="D65">
            <v>20</v>
          </cell>
          <cell r="E65">
            <v>20000</v>
          </cell>
          <cell r="F65">
            <v>8</v>
          </cell>
          <cell r="G65">
            <v>5</v>
          </cell>
          <cell r="H65">
            <v>26</v>
          </cell>
        </row>
        <row r="66">
          <cell r="A66" t="str">
            <v>Receptor Total</v>
          </cell>
          <cell r="H66">
            <v>26</v>
          </cell>
          <cell r="I66">
            <v>26</v>
          </cell>
          <cell r="J66">
            <v>5.9523809523809521E-3</v>
          </cell>
          <cell r="K66">
            <v>1.0000000000000001E-9</v>
          </cell>
          <cell r="L66">
            <v>1440</v>
          </cell>
        </row>
        <row r="68">
          <cell r="A68" t="str">
            <v>Cancer Risk</v>
          </cell>
          <cell r="I68" t="str">
            <v>Exposure</v>
          </cell>
          <cell r="J68" t="str">
            <v>Averaging</v>
          </cell>
        </row>
        <row r="69">
          <cell r="I69" t="str">
            <v>Period</v>
          </cell>
          <cell r="J69" t="str">
            <v>Period</v>
          </cell>
        </row>
        <row r="70">
          <cell r="A70" t="str">
            <v>Receptor:</v>
          </cell>
          <cell r="H70" t="str">
            <v>EF2</v>
          </cell>
          <cell r="I70" t="str">
            <v>EP</v>
          </cell>
          <cell r="J70" t="str">
            <v>AP</v>
          </cell>
          <cell r="K70" t="str">
            <v>C6</v>
          </cell>
          <cell r="L70" t="str">
            <v>C7</v>
          </cell>
        </row>
        <row r="71">
          <cell r="A71" t="str">
            <v>Adult Worker</v>
          </cell>
          <cell r="H71" t="str">
            <v>wks/yr</v>
          </cell>
          <cell r="I71" t="str">
            <v>years</v>
          </cell>
          <cell r="J71" t="str">
            <v>years</v>
          </cell>
          <cell r="K71" t="str">
            <v>year/hr</v>
          </cell>
          <cell r="L71" t="str">
            <v>kg/mg</v>
          </cell>
        </row>
        <row r="72">
          <cell r="A72" t="str">
            <v>Age 18-25</v>
          </cell>
          <cell r="B72">
            <v>60</v>
          </cell>
          <cell r="C72">
            <v>0.5</v>
          </cell>
          <cell r="D72">
            <v>20</v>
          </cell>
          <cell r="E72">
            <v>20000</v>
          </cell>
          <cell r="F72">
            <v>8</v>
          </cell>
          <cell r="G72">
            <v>5</v>
          </cell>
          <cell r="H72">
            <v>26</v>
          </cell>
        </row>
        <row r="74">
          <cell r="A74" t="str">
            <v>Receptor Total</v>
          </cell>
          <cell r="I74">
            <v>1</v>
          </cell>
          <cell r="J74">
            <v>70</v>
          </cell>
          <cell r="K74">
            <v>1.1415525114155251E-4</v>
          </cell>
          <cell r="L74">
            <v>9.9999999999999995E-7</v>
          </cell>
        </row>
        <row r="76">
          <cell r="A76" t="str">
            <v>Particulate Ingestion Exposures</v>
          </cell>
        </row>
        <row r="77">
          <cell r="E77" t="str">
            <v>Working</v>
          </cell>
        </row>
        <row r="78">
          <cell r="B78" t="str">
            <v>Average</v>
          </cell>
          <cell r="C78" t="str">
            <v>PM10</v>
          </cell>
          <cell r="D78" t="str">
            <v>Fraction</v>
          </cell>
          <cell r="E78" t="str">
            <v>Ventilation</v>
          </cell>
          <cell r="F78" t="str">
            <v>Exposure</v>
          </cell>
          <cell r="H78" t="str">
            <v>Exposure</v>
          </cell>
          <cell r="I78" t="str">
            <v>Averaging</v>
          </cell>
        </row>
        <row r="79">
          <cell r="B79" t="str">
            <v>Body Weight</v>
          </cell>
          <cell r="C79" t="str">
            <v>Conc.</v>
          </cell>
          <cell r="D79" t="str">
            <v>of PM10</v>
          </cell>
          <cell r="E79" t="str">
            <v>Rate</v>
          </cell>
          <cell r="F79" t="str">
            <v>Frequency</v>
          </cell>
          <cell r="H79" t="str">
            <v>Period</v>
          </cell>
          <cell r="I79" t="str">
            <v>Period</v>
          </cell>
        </row>
        <row r="80">
          <cell r="B80" t="str">
            <v>BW</v>
          </cell>
          <cell r="D80" t="str">
            <v>Ingested</v>
          </cell>
          <cell r="E80" t="str">
            <v>VRw</v>
          </cell>
          <cell r="F80" t="str">
            <v>EF3</v>
          </cell>
          <cell r="G80" t="str">
            <v>EF1</v>
          </cell>
          <cell r="H80" t="str">
            <v>EP</v>
          </cell>
          <cell r="I80" t="str">
            <v>AP</v>
          </cell>
          <cell r="J80" t="str">
            <v>C8</v>
          </cell>
          <cell r="K80" t="str">
            <v>C4</v>
          </cell>
          <cell r="L80" t="str">
            <v>C9</v>
          </cell>
        </row>
        <row r="81">
          <cell r="B81" t="str">
            <v>kg</v>
          </cell>
          <cell r="C81" t="str">
            <v>µg/m3</v>
          </cell>
          <cell r="D81" t="str">
            <v>Fing</v>
          </cell>
          <cell r="E81" t="str">
            <v>l/min</v>
          </cell>
          <cell r="F81" t="str">
            <v>hr/day</v>
          </cell>
          <cell r="G81" t="str">
            <v>day/week</v>
          </cell>
          <cell r="H81" t="str">
            <v>weeks</v>
          </cell>
          <cell r="I81" t="str">
            <v>weeks</v>
          </cell>
          <cell r="J81" t="str">
            <v>week/day</v>
          </cell>
          <cell r="K81" t="str">
            <v>kg/µg</v>
          </cell>
          <cell r="L81" t="str">
            <v>m3/l</v>
          </cell>
        </row>
        <row r="83">
          <cell r="A83" t="str">
            <v>Noncancer Risk</v>
          </cell>
        </row>
        <row r="84">
          <cell r="A84" t="str">
            <v>Receptor:</v>
          </cell>
        </row>
        <row r="85">
          <cell r="A85" t="str">
            <v>Adult Worker</v>
          </cell>
        </row>
        <row r="86">
          <cell r="A86" t="str">
            <v>Age 22</v>
          </cell>
          <cell r="B86">
            <v>58</v>
          </cell>
          <cell r="C86">
            <v>60</v>
          </cell>
          <cell r="D86">
            <v>1.5</v>
          </cell>
          <cell r="E86">
            <v>20</v>
          </cell>
          <cell r="F86">
            <v>8</v>
          </cell>
          <cell r="G86">
            <v>5</v>
          </cell>
          <cell r="H86">
            <v>26</v>
          </cell>
        </row>
        <row r="87">
          <cell r="A87" t="str">
            <v>Receptor Total</v>
          </cell>
          <cell r="H87">
            <v>26</v>
          </cell>
          <cell r="I87">
            <v>26</v>
          </cell>
          <cell r="J87">
            <v>0.14285714285714285</v>
          </cell>
          <cell r="K87">
            <v>1.0000000000000001E-9</v>
          </cell>
          <cell r="L87">
            <v>1E-3</v>
          </cell>
        </row>
        <row r="89">
          <cell r="A89" t="str">
            <v>Cancer Risk</v>
          </cell>
          <cell r="I89" t="str">
            <v>Exposure</v>
          </cell>
          <cell r="J89" t="str">
            <v>Averaging</v>
          </cell>
        </row>
        <row r="90">
          <cell r="I90" t="str">
            <v>Period</v>
          </cell>
          <cell r="J90" t="str">
            <v>Period</v>
          </cell>
        </row>
        <row r="91">
          <cell r="A91" t="str">
            <v>Receptor:</v>
          </cell>
          <cell r="H91" t="str">
            <v>EF2</v>
          </cell>
          <cell r="I91" t="str">
            <v>EP</v>
          </cell>
          <cell r="J91" t="str">
            <v>AP</v>
          </cell>
          <cell r="K91" t="str">
            <v>C4</v>
          </cell>
          <cell r="L91" t="str">
            <v>C9</v>
          </cell>
        </row>
        <row r="92">
          <cell r="A92" t="str">
            <v>Adult Worker</v>
          </cell>
          <cell r="H92" t="str">
            <v>wks/yr</v>
          </cell>
          <cell r="I92" t="str">
            <v>years</v>
          </cell>
          <cell r="J92" t="str">
            <v>years</v>
          </cell>
          <cell r="K92" t="str">
            <v>kg/µg</v>
          </cell>
          <cell r="L92" t="str">
            <v>m3/l</v>
          </cell>
        </row>
        <row r="93">
          <cell r="A93" t="str">
            <v>Age 18-25</v>
          </cell>
          <cell r="B93">
            <v>58</v>
          </cell>
          <cell r="C93">
            <v>60</v>
          </cell>
          <cell r="D93">
            <v>1.5</v>
          </cell>
          <cell r="E93">
            <v>20</v>
          </cell>
          <cell r="F93">
            <v>8</v>
          </cell>
          <cell r="G93">
            <v>5</v>
          </cell>
          <cell r="H93">
            <v>26</v>
          </cell>
        </row>
        <row r="95">
          <cell r="A95" t="str">
            <v>Receptor Total</v>
          </cell>
          <cell r="I95">
            <v>1</v>
          </cell>
          <cell r="J95">
            <v>70</v>
          </cell>
          <cell r="K95">
            <v>1.0000000000000001E-9</v>
          </cell>
          <cell r="L95">
            <v>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CP%20GW.xlsx" TargetMode="External"/><Relationship Id="rId2" Type="http://schemas.openxmlformats.org/officeDocument/2006/relationships/hyperlink" Target="MCP%20GW2%20alpha.xlsx" TargetMode="External"/><Relationship Id="rId1" Type="http://schemas.openxmlformats.org/officeDocument/2006/relationships/hyperlink" Target="MCP%20Toxicity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CP%20Leach.xlsx" TargetMode="External"/><Relationship Id="rId4" Type="http://schemas.openxmlformats.org/officeDocument/2006/relationships/hyperlink" Target="~$MCP%20Soil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Normal="100" zoomScaleSheetLayoutView="100" workbookViewId="0">
      <selection activeCell="B3" sqref="B3"/>
    </sheetView>
  </sheetViews>
  <sheetFormatPr defaultRowHeight="12.75"/>
  <cols>
    <col min="1" max="1" width="3.7109375" style="14" customWidth="1"/>
    <col min="2" max="2" width="6.28515625" style="14" customWidth="1"/>
    <col min="3" max="3" width="3.5703125" style="14" customWidth="1"/>
    <col min="4" max="4" width="27.5703125" style="14" customWidth="1"/>
    <col min="5" max="5" width="73" style="14" customWidth="1"/>
    <col min="6" max="6" width="2.7109375" style="14" customWidth="1"/>
    <col min="7" max="16384" width="9.140625" style="14"/>
  </cols>
  <sheetData>
    <row r="1" spans="1:21">
      <c r="A1" s="45"/>
      <c r="B1" s="13" t="s">
        <v>222</v>
      </c>
      <c r="C1" s="13"/>
      <c r="D1" s="13"/>
      <c r="E1" s="13"/>
      <c r="F1" s="13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1">
      <c r="A2" s="45"/>
      <c r="B2" s="129" t="s">
        <v>310</v>
      </c>
      <c r="C2" s="129"/>
      <c r="D2" s="13"/>
      <c r="E2" s="13"/>
      <c r="F2" s="1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1">
      <c r="A3" s="45"/>
      <c r="B3" s="1"/>
      <c r="C3" s="47"/>
      <c r="D3" s="47"/>
      <c r="E3" s="47"/>
      <c r="F3" s="4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1" ht="15.75">
      <c r="A4" s="45"/>
      <c r="B4" s="71"/>
      <c r="C4" s="47"/>
      <c r="D4" s="48" t="s">
        <v>326</v>
      </c>
      <c r="E4" s="47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1" ht="15.75">
      <c r="A5" s="45"/>
      <c r="B5" s="47"/>
      <c r="C5" s="47"/>
      <c r="D5" s="48" t="s">
        <v>321</v>
      </c>
      <c r="E5" s="47"/>
      <c r="F5" s="47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45"/>
      <c r="B6" s="47"/>
      <c r="C6" s="47"/>
      <c r="D6" s="47" t="s">
        <v>325</v>
      </c>
      <c r="E6" s="47"/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1">
      <c r="A7" s="45"/>
      <c r="B7" s="47"/>
      <c r="C7" s="47"/>
      <c r="D7" s="47" t="s">
        <v>322</v>
      </c>
      <c r="E7" s="47"/>
      <c r="F7" s="47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1">
      <c r="A8" s="45"/>
      <c r="B8" s="47"/>
      <c r="C8" s="47"/>
      <c r="D8" s="47"/>
      <c r="E8" s="47"/>
      <c r="F8" s="4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1" ht="13.5" thickBot="1">
      <c r="A9" s="45"/>
      <c r="B9" s="49"/>
      <c r="C9" s="50"/>
      <c r="D9" s="51" t="s">
        <v>223</v>
      </c>
      <c r="E9" s="51" t="s">
        <v>224</v>
      </c>
      <c r="F9" s="52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6"/>
      <c r="T9" s="16"/>
      <c r="U9" s="16"/>
    </row>
    <row r="10" spans="1:21">
      <c r="A10" s="45"/>
      <c r="B10" s="49"/>
      <c r="C10" s="52"/>
      <c r="D10" s="56"/>
      <c r="E10" s="56"/>
      <c r="F10" s="52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6"/>
      <c r="T10" s="16"/>
      <c r="U10" s="16"/>
    </row>
    <row r="11" spans="1:21">
      <c r="A11" s="45"/>
      <c r="B11" s="47"/>
      <c r="C11" s="53"/>
      <c r="D11" s="54" t="s">
        <v>225</v>
      </c>
      <c r="E11" s="1" t="s">
        <v>226</v>
      </c>
      <c r="F11" s="47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21">
      <c r="A12" s="45"/>
      <c r="B12" s="47"/>
      <c r="C12" s="47"/>
      <c r="D12" s="47"/>
      <c r="E12" s="1"/>
      <c r="F12" s="4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21">
      <c r="A13" s="45"/>
      <c r="B13" s="47"/>
      <c r="C13" s="53"/>
      <c r="D13" s="61" t="s">
        <v>248</v>
      </c>
      <c r="E13" s="1" t="s">
        <v>251</v>
      </c>
      <c r="F13" s="4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21">
      <c r="A14" s="45"/>
      <c r="B14" s="47"/>
      <c r="C14" s="55"/>
      <c r="D14" s="56"/>
      <c r="E14" s="4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21">
      <c r="A15" s="45"/>
      <c r="B15" s="47"/>
      <c r="C15" s="57"/>
      <c r="D15" s="61" t="s">
        <v>221</v>
      </c>
      <c r="E15" s="1" t="s">
        <v>252</v>
      </c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21">
      <c r="A16" s="45"/>
      <c r="B16" s="47"/>
      <c r="C16" s="58"/>
      <c r="D16" s="54"/>
      <c r="E16" s="1"/>
      <c r="F16" s="47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>
      <c r="A17" s="45"/>
      <c r="B17" s="47"/>
      <c r="C17" s="57"/>
      <c r="D17" s="61" t="s">
        <v>220</v>
      </c>
      <c r="E17" s="1" t="s">
        <v>250</v>
      </c>
      <c r="F17" s="4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45"/>
      <c r="B18" s="47"/>
      <c r="C18" s="57"/>
      <c r="D18" s="54"/>
      <c r="E18" s="1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>
      <c r="A19" s="45"/>
      <c r="B19" s="47"/>
      <c r="C19" s="57"/>
      <c r="D19" s="61" t="s">
        <v>219</v>
      </c>
      <c r="E19" s="1" t="s">
        <v>253</v>
      </c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>
      <c r="A20" s="45"/>
      <c r="B20" s="47"/>
      <c r="C20" s="57"/>
      <c r="D20" s="54"/>
      <c r="E20" s="1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>
      <c r="A21" s="45"/>
      <c r="B21" s="47"/>
      <c r="C21" s="57"/>
      <c r="D21" s="61" t="s">
        <v>254</v>
      </c>
      <c r="E21" s="1" t="s">
        <v>255</v>
      </c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>
      <c r="A22" s="45"/>
      <c r="B22" s="47"/>
      <c r="C22" s="57"/>
      <c r="D22" s="54"/>
      <c r="E22" s="1" t="s">
        <v>256</v>
      </c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>
      <c r="A23" s="45"/>
      <c r="B23" s="47"/>
      <c r="C23" s="57"/>
      <c r="D23" s="54"/>
      <c r="E23" s="1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>
      <c r="A24" s="45"/>
      <c r="B24" s="47"/>
      <c r="C24" s="57"/>
      <c r="D24" s="61" t="s">
        <v>239</v>
      </c>
      <c r="E24" s="1" t="s">
        <v>257</v>
      </c>
      <c r="F24" s="4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>
      <c r="A25" s="45"/>
      <c r="B25" s="47"/>
      <c r="C25" s="57"/>
      <c r="D25" s="54"/>
      <c r="E25" s="1" t="s">
        <v>258</v>
      </c>
      <c r="F25" s="47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>
      <c r="A26" s="45"/>
      <c r="B26" s="47"/>
      <c r="C26" s="57"/>
      <c r="D26" s="54"/>
      <c r="E26" s="1"/>
      <c r="F26" s="47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>
      <c r="A27" s="45"/>
      <c r="B27" s="47"/>
      <c r="C27" s="57"/>
      <c r="D27" s="61" t="s">
        <v>249</v>
      </c>
      <c r="E27" s="1" t="s">
        <v>259</v>
      </c>
      <c r="F27" s="4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>
      <c r="A28" s="45"/>
      <c r="B28" s="47"/>
      <c r="C28" s="57"/>
      <c r="D28" s="54"/>
      <c r="E28" s="1" t="s">
        <v>260</v>
      </c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>
      <c r="A29" s="45"/>
      <c r="B29" s="47"/>
      <c r="C29" s="52"/>
      <c r="D29" s="56"/>
      <c r="E29" s="52" t="s">
        <v>261</v>
      </c>
      <c r="F29" s="52"/>
      <c r="G29" s="46"/>
      <c r="H29" s="46"/>
      <c r="I29" s="46"/>
      <c r="J29" s="46"/>
      <c r="K29" s="46"/>
      <c r="L29" s="46"/>
      <c r="M29" s="45"/>
      <c r="N29" s="45"/>
      <c r="O29" s="45"/>
      <c r="P29" s="45"/>
      <c r="Q29" s="45"/>
      <c r="R29" s="45"/>
    </row>
    <row r="30" spans="1:18">
      <c r="A30" s="45"/>
      <c r="B30" s="47"/>
      <c r="C30" s="52"/>
      <c r="D30" s="56"/>
      <c r="E30" s="52"/>
      <c r="F30" s="52"/>
      <c r="G30" s="46"/>
      <c r="H30" s="46"/>
      <c r="I30" s="46"/>
      <c r="J30" s="46"/>
      <c r="K30" s="46"/>
      <c r="L30" s="46"/>
      <c r="M30" s="45"/>
      <c r="N30" s="45"/>
      <c r="O30" s="45"/>
      <c r="P30" s="45"/>
      <c r="Q30" s="45"/>
      <c r="R30" s="45"/>
    </row>
    <row r="31" spans="1:18">
      <c r="A31" s="45"/>
      <c r="B31" s="47"/>
      <c r="C31" s="57" t="s">
        <v>319</v>
      </c>
      <c r="D31" s="54"/>
      <c r="E31" s="1"/>
      <c r="F31" s="52"/>
      <c r="G31" s="46"/>
      <c r="H31" s="46"/>
      <c r="I31" s="46"/>
      <c r="J31" s="46"/>
      <c r="K31" s="46"/>
      <c r="L31" s="46"/>
      <c r="M31" s="45"/>
      <c r="N31" s="45"/>
      <c r="O31" s="45"/>
      <c r="P31" s="45"/>
      <c r="Q31" s="45"/>
      <c r="R31" s="45"/>
    </row>
    <row r="32" spans="1:18">
      <c r="A32" s="45"/>
      <c r="B32" s="47"/>
      <c r="C32" s="57"/>
      <c r="D32" s="54"/>
      <c r="E32" s="1"/>
      <c r="F32" s="52"/>
      <c r="G32" s="46"/>
      <c r="H32" s="46"/>
      <c r="I32" s="46"/>
      <c r="J32" s="46"/>
      <c r="K32" s="46"/>
      <c r="L32" s="46"/>
      <c r="M32" s="45"/>
      <c r="N32" s="45"/>
      <c r="O32" s="45"/>
      <c r="P32" s="45"/>
      <c r="Q32" s="45"/>
      <c r="R32" s="45"/>
    </row>
    <row r="33" spans="1:21" ht="13.5" thickBot="1">
      <c r="A33" s="45"/>
      <c r="B33" s="49"/>
      <c r="C33" s="50"/>
      <c r="D33" s="51" t="s">
        <v>318</v>
      </c>
      <c r="E33" s="51" t="s">
        <v>224</v>
      </c>
      <c r="F33" s="52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16"/>
      <c r="T33" s="16"/>
      <c r="U33" s="16"/>
    </row>
    <row r="34" spans="1:21">
      <c r="A34" s="45"/>
      <c r="B34" s="49"/>
      <c r="C34" s="52"/>
      <c r="D34" s="56"/>
      <c r="E34" s="56"/>
      <c r="F34" s="52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6"/>
      <c r="T34" s="16"/>
      <c r="U34" s="16"/>
    </row>
    <row r="35" spans="1:21">
      <c r="A35" s="45"/>
      <c r="B35" s="47"/>
      <c r="C35" s="57"/>
      <c r="D35" s="61" t="s">
        <v>303</v>
      </c>
      <c r="E35" s="1" t="s">
        <v>320</v>
      </c>
      <c r="F35" s="52"/>
      <c r="G35" s="46"/>
      <c r="H35" s="46"/>
      <c r="I35" s="46"/>
      <c r="J35" s="46"/>
      <c r="K35" s="46"/>
      <c r="L35" s="46"/>
      <c r="M35" s="45"/>
      <c r="N35" s="45"/>
      <c r="O35" s="45"/>
      <c r="P35" s="45"/>
      <c r="Q35" s="45"/>
      <c r="R35" s="45"/>
    </row>
    <row r="36" spans="1:21">
      <c r="A36" s="45"/>
      <c r="B36" s="47"/>
      <c r="C36" s="57"/>
      <c r="D36" s="54"/>
      <c r="E36" s="223"/>
      <c r="F36" s="52"/>
      <c r="G36" s="46"/>
      <c r="H36" s="46"/>
      <c r="I36" s="46"/>
      <c r="J36" s="46"/>
      <c r="K36" s="46"/>
      <c r="L36" s="46"/>
      <c r="M36" s="45"/>
      <c r="N36" s="45"/>
      <c r="O36" s="45"/>
      <c r="P36" s="45"/>
      <c r="Q36" s="45"/>
      <c r="R36" s="45"/>
    </row>
    <row r="37" spans="1:21">
      <c r="A37" s="45"/>
      <c r="B37" s="47"/>
      <c r="C37" s="59"/>
      <c r="D37" s="162" t="s">
        <v>304</v>
      </c>
      <c r="E37" s="4" t="s">
        <v>262</v>
      </c>
      <c r="F37" s="52"/>
      <c r="G37" s="46"/>
      <c r="H37" s="46"/>
      <c r="I37" s="46"/>
      <c r="J37" s="46"/>
      <c r="K37" s="46"/>
      <c r="L37" s="46"/>
      <c r="M37" s="45"/>
      <c r="N37" s="45"/>
      <c r="O37" s="45"/>
      <c r="P37" s="45"/>
      <c r="Q37" s="45"/>
      <c r="R37" s="45"/>
    </row>
    <row r="38" spans="1:21">
      <c r="A38" s="45"/>
      <c r="B38" s="47"/>
      <c r="C38" s="59"/>
      <c r="D38" s="56"/>
      <c r="E38" s="4"/>
      <c r="F38" s="52"/>
      <c r="G38" s="46"/>
      <c r="H38" s="46"/>
      <c r="I38" s="46"/>
      <c r="J38" s="46"/>
      <c r="K38" s="46"/>
      <c r="L38" s="46"/>
      <c r="M38" s="45"/>
      <c r="N38" s="45"/>
      <c r="O38" s="45"/>
      <c r="P38" s="45"/>
      <c r="Q38" s="45"/>
      <c r="R38" s="45"/>
    </row>
    <row r="39" spans="1:21">
      <c r="A39" s="45"/>
      <c r="B39" s="47"/>
      <c r="C39" s="59"/>
      <c r="D39" s="162" t="s">
        <v>305</v>
      </c>
      <c r="E39" s="4" t="s">
        <v>302</v>
      </c>
      <c r="F39" s="52"/>
      <c r="G39" s="46"/>
      <c r="H39" s="46"/>
      <c r="I39" s="46"/>
      <c r="J39" s="46"/>
      <c r="K39" s="46"/>
      <c r="L39" s="46"/>
      <c r="M39" s="45"/>
      <c r="N39" s="45"/>
      <c r="O39" s="45"/>
      <c r="P39" s="45"/>
      <c r="Q39" s="45"/>
      <c r="R39" s="45"/>
    </row>
    <row r="40" spans="1:21">
      <c r="A40" s="45"/>
      <c r="B40" s="47"/>
      <c r="C40" s="59"/>
      <c r="D40" s="56"/>
      <c r="E40" s="4"/>
      <c r="F40" s="52"/>
      <c r="G40" s="46"/>
      <c r="H40" s="46"/>
      <c r="I40" s="46"/>
      <c r="J40" s="46"/>
      <c r="K40" s="46"/>
      <c r="L40" s="46"/>
      <c r="M40" s="45"/>
      <c r="N40" s="45"/>
      <c r="O40" s="45"/>
      <c r="P40" s="45"/>
      <c r="Q40" s="45"/>
      <c r="R40" s="45"/>
    </row>
    <row r="41" spans="1:21">
      <c r="A41" s="45"/>
      <c r="B41" s="47"/>
      <c r="C41" s="59"/>
      <c r="D41" s="162" t="s">
        <v>306</v>
      </c>
      <c r="E41" s="4" t="s">
        <v>263</v>
      </c>
      <c r="F41" s="52"/>
      <c r="G41" s="46"/>
      <c r="H41" s="46"/>
      <c r="I41" s="46"/>
      <c r="J41" s="46"/>
      <c r="K41" s="46"/>
      <c r="L41" s="46"/>
      <c r="M41" s="45"/>
      <c r="N41" s="45"/>
      <c r="O41" s="45"/>
      <c r="P41" s="45"/>
      <c r="Q41" s="45"/>
      <c r="R41" s="45"/>
    </row>
    <row r="42" spans="1:21">
      <c r="A42" s="45"/>
      <c r="B42" s="47"/>
      <c r="C42" s="59"/>
      <c r="D42" s="56"/>
      <c r="E42" s="4"/>
      <c r="F42" s="52"/>
      <c r="G42" s="46"/>
      <c r="H42" s="46"/>
      <c r="I42" s="46"/>
      <c r="J42" s="46"/>
      <c r="K42" s="46"/>
      <c r="L42" s="46"/>
      <c r="M42" s="45"/>
      <c r="N42" s="45"/>
      <c r="O42" s="45"/>
      <c r="P42" s="45"/>
      <c r="Q42" s="45"/>
      <c r="R42" s="45"/>
    </row>
    <row r="43" spans="1:21">
      <c r="A43" s="45"/>
      <c r="B43" s="47"/>
      <c r="C43" s="59"/>
      <c r="D43" s="162" t="s">
        <v>307</v>
      </c>
      <c r="E43" s="4" t="s">
        <v>264</v>
      </c>
      <c r="F43" s="52"/>
      <c r="G43" s="46"/>
      <c r="H43" s="46"/>
      <c r="I43" s="46"/>
      <c r="J43" s="46"/>
      <c r="K43" s="46"/>
      <c r="L43" s="46"/>
      <c r="M43" s="45"/>
      <c r="N43" s="45"/>
      <c r="O43" s="45"/>
      <c r="P43" s="45"/>
      <c r="Q43" s="45"/>
      <c r="R43" s="45"/>
    </row>
    <row r="44" spans="1:21" ht="13.5" thickBot="1">
      <c r="A44" s="45"/>
      <c r="B44" s="47"/>
      <c r="C44" s="60"/>
      <c r="D44" s="51"/>
      <c r="E44" s="2"/>
      <c r="F44" s="52"/>
      <c r="G44" s="46"/>
      <c r="H44" s="46"/>
      <c r="I44" s="46"/>
      <c r="J44" s="46"/>
      <c r="K44" s="46"/>
      <c r="L44" s="46"/>
      <c r="M44" s="45"/>
      <c r="N44" s="45"/>
      <c r="O44" s="45"/>
      <c r="P44" s="45"/>
      <c r="Q44" s="45"/>
      <c r="R44" s="45"/>
    </row>
    <row r="45" spans="1:21" ht="13.5" thickBot="1">
      <c r="A45" s="45"/>
      <c r="B45" s="47"/>
      <c r="C45" s="47"/>
      <c r="D45" s="47"/>
      <c r="E45" s="47"/>
      <c r="F45" s="52"/>
      <c r="G45" s="46"/>
      <c r="H45" s="46"/>
      <c r="I45" s="46"/>
      <c r="J45" s="46"/>
      <c r="K45" s="46"/>
      <c r="L45" s="46"/>
      <c r="M45" s="45"/>
      <c r="N45" s="45"/>
      <c r="O45" s="45"/>
      <c r="P45" s="45"/>
      <c r="Q45" s="45"/>
      <c r="R45" s="45"/>
    </row>
    <row r="46" spans="1:21">
      <c r="A46" s="45"/>
      <c r="B46" s="47"/>
      <c r="C46" s="17"/>
      <c r="D46" s="18"/>
      <c r="E46" s="19"/>
      <c r="F46" s="52"/>
      <c r="G46" s="46"/>
      <c r="H46" s="46"/>
      <c r="I46" s="46"/>
      <c r="J46" s="46"/>
      <c r="K46" s="46"/>
      <c r="L46" s="46"/>
      <c r="M46" s="45"/>
      <c r="N46" s="45"/>
      <c r="O46" s="45"/>
      <c r="P46" s="45"/>
      <c r="Q46" s="45"/>
      <c r="R46" s="45"/>
    </row>
    <row r="47" spans="1:21">
      <c r="A47" s="45"/>
      <c r="B47" s="47"/>
      <c r="C47" s="20"/>
      <c r="D47" s="21" t="s">
        <v>227</v>
      </c>
      <c r="E47" s="22"/>
      <c r="F47" s="5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21" ht="15.75">
      <c r="A48" s="45"/>
      <c r="B48" s="47"/>
      <c r="C48" s="20"/>
      <c r="D48" s="23" t="s">
        <v>292</v>
      </c>
      <c r="E48" s="22"/>
      <c r="F48" s="5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>
      <c r="A49" s="45"/>
      <c r="B49" s="47"/>
      <c r="C49" s="20"/>
      <c r="D49" s="21"/>
      <c r="E49" s="22"/>
      <c r="F49" s="52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>
      <c r="A50" s="45"/>
      <c r="B50" s="47"/>
      <c r="C50" s="20"/>
      <c r="D50" s="24" t="s">
        <v>228</v>
      </c>
      <c r="E50" s="22"/>
      <c r="F50" s="52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>
      <c r="A51" s="45"/>
      <c r="B51" s="47"/>
      <c r="C51" s="20"/>
      <c r="D51" s="21" t="s">
        <v>229</v>
      </c>
      <c r="E51" s="22"/>
      <c r="F51" s="5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>
      <c r="A52" s="45"/>
      <c r="B52" s="47"/>
      <c r="C52" s="20"/>
      <c r="D52" s="21" t="s">
        <v>277</v>
      </c>
      <c r="E52" s="22"/>
      <c r="F52" s="52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>
      <c r="A53" s="45"/>
      <c r="B53" s="47"/>
      <c r="C53" s="20"/>
      <c r="D53" s="21" t="s">
        <v>275</v>
      </c>
      <c r="E53" s="22"/>
      <c r="F53" s="5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>
      <c r="A54" s="45"/>
      <c r="B54" s="47"/>
      <c r="C54" s="20"/>
      <c r="D54" s="21" t="s">
        <v>230</v>
      </c>
      <c r="E54" s="22"/>
      <c r="F54" s="52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>
      <c r="A55" s="45"/>
      <c r="B55" s="47"/>
      <c r="C55" s="20"/>
      <c r="D55" s="21"/>
      <c r="E55" s="22"/>
      <c r="F55" s="5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>
      <c r="A56" s="45"/>
      <c r="B56" s="47"/>
      <c r="C56" s="20"/>
      <c r="D56" s="21" t="s">
        <v>293</v>
      </c>
      <c r="E56" s="22"/>
      <c r="F56" s="5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>
      <c r="A57" s="45"/>
      <c r="B57" s="47"/>
      <c r="C57" s="20"/>
      <c r="D57" s="21" t="s">
        <v>278</v>
      </c>
      <c r="E57" s="22"/>
      <c r="F57" s="52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3.5" thickBot="1">
      <c r="A58" s="45"/>
      <c r="B58" s="47"/>
      <c r="C58" s="25"/>
      <c r="D58" s="26" t="s">
        <v>294</v>
      </c>
      <c r="E58" s="27"/>
      <c r="F58" s="5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>
      <c r="A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>
      <c r="A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</sheetData>
  <phoneticPr fontId="0" type="noConversion"/>
  <hyperlinks>
    <hyperlink ref="D13" location="GW!A1" display="GW"/>
    <hyperlink ref="D15" location="'S-1'!A1" display="S-1"/>
    <hyperlink ref="D17" location="'S-2'!A1" display="S-2"/>
    <hyperlink ref="D19" location="'S-3'!A1" display="S-3"/>
    <hyperlink ref="D21" location="'Method 2'!A1" display="Method 2"/>
    <hyperlink ref="D24" location="UCLs!A1" display="UCLs"/>
    <hyperlink ref="D27" location="RCs!A1" display="RCs"/>
    <hyperlink ref="D35" r:id="rId1"/>
    <hyperlink ref="D37" r:id="rId2"/>
    <hyperlink ref="D39" r:id="rId3"/>
    <hyperlink ref="D41" r:id="rId4"/>
    <hyperlink ref="D43" r:id="rId5"/>
  </hyperlinks>
  <pageMargins left="0.5" right="0.5" top="1" bottom="1" header="0.5" footer="0.5"/>
  <pageSetup scale="86" orientation="portrait" r:id="rId6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showZeros="0" zoomScaleNormal="100" workbookViewId="0">
      <pane xSplit="2" ySplit="2" topLeftCell="C3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defaultRowHeight="12.75"/>
  <cols>
    <col min="1" max="1" width="38.7109375" bestFit="1" customWidth="1"/>
    <col min="2" max="2" width="10.140625" style="34" bestFit="1" customWidth="1"/>
    <col min="3" max="3" width="9.85546875" bestFit="1" customWidth="1"/>
    <col min="4" max="4" width="9.28515625" bestFit="1" customWidth="1"/>
    <col min="5" max="5" width="10.42578125" bestFit="1" customWidth="1"/>
  </cols>
  <sheetData>
    <row r="1" spans="1:11" ht="25.5">
      <c r="A1" s="168" t="s">
        <v>314</v>
      </c>
      <c r="B1" s="237"/>
      <c r="C1" s="256" t="s">
        <v>111</v>
      </c>
      <c r="D1" s="257" t="s">
        <v>110</v>
      </c>
      <c r="E1" s="258" t="s">
        <v>109</v>
      </c>
      <c r="F1" s="130"/>
    </row>
    <row r="2" spans="1:11" ht="26.25" thickBot="1">
      <c r="A2" s="171" t="s">
        <v>233</v>
      </c>
      <c r="B2" s="172" t="s">
        <v>313</v>
      </c>
      <c r="C2" s="195" t="s">
        <v>323</v>
      </c>
      <c r="D2" s="199" t="s">
        <v>323</v>
      </c>
      <c r="E2" s="204" t="s">
        <v>323</v>
      </c>
      <c r="F2" t="s">
        <v>315</v>
      </c>
      <c r="G2" s="218"/>
      <c r="I2" s="218"/>
      <c r="K2" s="219"/>
    </row>
    <row r="3" spans="1:11">
      <c r="A3" s="28" t="s">
        <v>106</v>
      </c>
      <c r="B3" s="262" t="s">
        <v>217</v>
      </c>
      <c r="C3" s="196">
        <f>VLOOKUP(A3,[1]!GWOne,17,FALSE)</f>
        <v>20</v>
      </c>
      <c r="D3" s="200" t="str">
        <f>IF(VLOOKUP(A3,[1]!GWTwo,20,FALSE)=0,"NA",VLOOKUP(A3,[1]!GWTwo,20,FALSE))</f>
        <v>NA</v>
      </c>
      <c r="E3" s="205">
        <f>(VLOOKUP(A3,[1]!GWThree,9,FALSE))</f>
        <v>10000</v>
      </c>
      <c r="G3" s="14"/>
    </row>
    <row r="4" spans="1:11">
      <c r="A4" s="28" t="s">
        <v>105</v>
      </c>
      <c r="B4" s="9" t="s">
        <v>216</v>
      </c>
      <c r="C4" s="197">
        <f>VLOOKUP(A4,[1]!GWOne,17,FALSE)</f>
        <v>30</v>
      </c>
      <c r="D4" s="201">
        <f>IF(VLOOKUP(A4,[1]!GWTwo,20,FALSE)=0,"NA",VLOOKUP(A4,[1]!GWTwo,20,FALSE))</f>
        <v>10000</v>
      </c>
      <c r="E4" s="206">
        <f>(VLOOKUP(A4,[1]!GWThree,9,FALSE))</f>
        <v>40</v>
      </c>
      <c r="G4" s="14"/>
    </row>
    <row r="5" spans="1:11">
      <c r="A5" s="28" t="s">
        <v>104</v>
      </c>
      <c r="B5" s="9" t="s">
        <v>215</v>
      </c>
      <c r="C5" s="197">
        <f>VLOOKUP(A5,[1]!GWOne,17,FALSE)</f>
        <v>6300</v>
      </c>
      <c r="D5" s="201">
        <f>IF(VLOOKUP(A5,[1]!GWTwo,20,FALSE)=0,"NA",VLOOKUP(A5,[1]!GWTwo,20,FALSE))</f>
        <v>50000</v>
      </c>
      <c r="E5" s="206">
        <f>(VLOOKUP(A5,[1]!GWThree,9,FALSE))</f>
        <v>50000</v>
      </c>
      <c r="G5" s="14"/>
    </row>
    <row r="6" spans="1:11">
      <c r="A6" s="28" t="s">
        <v>103</v>
      </c>
      <c r="B6" s="8" t="s">
        <v>214</v>
      </c>
      <c r="C6" s="197">
        <f>VLOOKUP(A6,[1]!GWOne,17,FALSE)</f>
        <v>0.5</v>
      </c>
      <c r="D6" s="201">
        <f>IF(VLOOKUP(A6,[1]!GWTwo,20,FALSE)=0,"NA",VLOOKUP(A6,[1]!GWTwo,20,FALSE))</f>
        <v>2</v>
      </c>
      <c r="E6" s="206">
        <f>(VLOOKUP(A6,[1]!GWThree,9,FALSE))</f>
        <v>30</v>
      </c>
      <c r="G6" s="14"/>
    </row>
    <row r="7" spans="1:11">
      <c r="A7" s="28" t="s">
        <v>102</v>
      </c>
      <c r="B7" s="8" t="s">
        <v>213</v>
      </c>
      <c r="C7" s="197">
        <f>VLOOKUP(A7,[1]!GWOne,17,FALSE)</f>
        <v>60</v>
      </c>
      <c r="D7" s="201" t="str">
        <f>IF(VLOOKUP(A7,[1]!GWTwo,20,FALSE)=0,"NA",VLOOKUP(A7,[1]!GWTwo,20,FALSE))</f>
        <v>NA</v>
      </c>
      <c r="E7" s="206">
        <f>(VLOOKUP(A7,[1]!GWThree,9,FALSE))</f>
        <v>30</v>
      </c>
      <c r="G7" s="14"/>
    </row>
    <row r="8" spans="1:11">
      <c r="A8" s="28" t="s">
        <v>101</v>
      </c>
      <c r="B8" s="8" t="s">
        <v>212</v>
      </c>
      <c r="C8" s="197">
        <f>VLOOKUP(A8,[1]!GWOne,17,FALSE)</f>
        <v>6</v>
      </c>
      <c r="D8" s="201" t="str">
        <f>IF(VLOOKUP(A8,[1]!GWTwo,20,FALSE)=0,"NA",VLOOKUP(A8,[1]!GWTwo,20,FALSE))</f>
        <v>NA</v>
      </c>
      <c r="E8" s="206">
        <f>(VLOOKUP(A8,[1]!GWThree,9,FALSE))</f>
        <v>8000</v>
      </c>
      <c r="G8" s="14"/>
    </row>
    <row r="9" spans="1:11">
      <c r="A9" s="28" t="s">
        <v>100</v>
      </c>
      <c r="B9" s="8" t="s">
        <v>211</v>
      </c>
      <c r="C9" s="197">
        <f>VLOOKUP(A9,[1]!GWOne,17,FALSE)</f>
        <v>10</v>
      </c>
      <c r="D9" s="201" t="str">
        <f>IF(VLOOKUP(A9,[1]!GWTwo,20,FALSE)=0,"NA",VLOOKUP(A9,[1]!GWTwo,20,FALSE))</f>
        <v>NA</v>
      </c>
      <c r="E9" s="206">
        <f>(VLOOKUP(A9,[1]!GWThree,9,FALSE))</f>
        <v>900</v>
      </c>
      <c r="G9" s="14"/>
    </row>
    <row r="10" spans="1:11">
      <c r="A10" s="28" t="s">
        <v>99</v>
      </c>
      <c r="B10" s="8" t="s">
        <v>210</v>
      </c>
      <c r="C10" s="197">
        <f>VLOOKUP(A10,[1]!GWOne,17,FALSE)</f>
        <v>2000</v>
      </c>
      <c r="D10" s="201" t="str">
        <f>IF(VLOOKUP(A10,[1]!GWTwo,20,FALSE)=0,"NA",VLOOKUP(A10,[1]!GWTwo,20,FALSE))</f>
        <v>NA</v>
      </c>
      <c r="E10" s="206">
        <f>(VLOOKUP(A10,[1]!GWThree,9,FALSE))</f>
        <v>50000</v>
      </c>
      <c r="G10" s="14"/>
    </row>
    <row r="11" spans="1:11">
      <c r="A11" s="28" t="s">
        <v>98</v>
      </c>
      <c r="B11" s="8" t="s">
        <v>209</v>
      </c>
      <c r="C11" s="197">
        <f>VLOOKUP(A11,[1]!GWOne,17,FALSE)</f>
        <v>5</v>
      </c>
      <c r="D11" s="201">
        <f>IF(VLOOKUP(A11,[1]!GWTwo,20,FALSE)=0,"NA",VLOOKUP(A11,[1]!GWTwo,20,FALSE))</f>
        <v>1000</v>
      </c>
      <c r="E11" s="206">
        <f>(VLOOKUP(A11,[1]!GWThree,9,FALSE))</f>
        <v>10000</v>
      </c>
      <c r="G11" s="14"/>
    </row>
    <row r="12" spans="1:11">
      <c r="A12" s="28" t="s">
        <v>97</v>
      </c>
      <c r="B12" s="8" t="s">
        <v>208</v>
      </c>
      <c r="C12" s="197">
        <f>VLOOKUP(A12,[1]!GWOne,17,FALSE)</f>
        <v>1</v>
      </c>
      <c r="D12" s="201" t="str">
        <f>IF(VLOOKUP(A12,[1]!GWTwo,20,FALSE)=0,"NA",VLOOKUP(A12,[1]!GWTwo,20,FALSE))</f>
        <v>NA</v>
      </c>
      <c r="E12" s="206">
        <f>(VLOOKUP(A12,[1]!GWThree,9,FALSE))</f>
        <v>1000</v>
      </c>
      <c r="G12" s="14"/>
    </row>
    <row r="13" spans="1:11">
      <c r="A13" s="28" t="s">
        <v>96</v>
      </c>
      <c r="B13" s="8" t="s">
        <v>207</v>
      </c>
      <c r="C13" s="197">
        <f>VLOOKUP(A13,[1]!GWOne,17,FALSE)</f>
        <v>0.2</v>
      </c>
      <c r="D13" s="201" t="str">
        <f>IF(VLOOKUP(A13,[1]!GWTwo,20,FALSE)=0,"NA",VLOOKUP(A13,[1]!GWTwo,20,FALSE))</f>
        <v>NA</v>
      </c>
      <c r="E13" s="206">
        <f>(VLOOKUP(A13,[1]!GWThree,9,FALSE))</f>
        <v>500</v>
      </c>
      <c r="G13" s="14"/>
    </row>
    <row r="14" spans="1:11">
      <c r="A14" s="28" t="s">
        <v>95</v>
      </c>
      <c r="B14" s="8" t="s">
        <v>206</v>
      </c>
      <c r="C14" s="197">
        <f>VLOOKUP(A14,[1]!GWOne,17,FALSE)</f>
        <v>1</v>
      </c>
      <c r="D14" s="201" t="str">
        <f>IF(VLOOKUP(A14,[1]!GWTwo,20,FALSE)=0,"NA",VLOOKUP(A14,[1]!GWTwo,20,FALSE))</f>
        <v>NA</v>
      </c>
      <c r="E14" s="206">
        <f>(VLOOKUP(A14,[1]!GWThree,9,FALSE))</f>
        <v>400</v>
      </c>
      <c r="G14" s="14"/>
    </row>
    <row r="15" spans="1:11">
      <c r="A15" s="28" t="s">
        <v>94</v>
      </c>
      <c r="B15" s="8" t="s">
        <v>205</v>
      </c>
      <c r="C15" s="197">
        <f>VLOOKUP(A15,[1]!GWOne,17,FALSE)</f>
        <v>50</v>
      </c>
      <c r="D15" s="201" t="str">
        <f>IF(VLOOKUP(A15,[1]!GWTwo,20,FALSE)=0,"NA",VLOOKUP(A15,[1]!GWTwo,20,FALSE))</f>
        <v>NA</v>
      </c>
      <c r="E15" s="206">
        <f>(VLOOKUP(A15,[1]!GWThree,9,FALSE))</f>
        <v>20</v>
      </c>
      <c r="G15" s="14"/>
    </row>
    <row r="16" spans="1:11">
      <c r="A16" s="28" t="s">
        <v>93</v>
      </c>
      <c r="B16" s="8" t="s">
        <v>204</v>
      </c>
      <c r="C16" s="197">
        <f>VLOOKUP(A16,[1]!GWOne,17,FALSE)</f>
        <v>1</v>
      </c>
      <c r="D16" s="201" t="str">
        <f>IF(VLOOKUP(A16,[1]!GWTwo,20,FALSE)=0,"NA",VLOOKUP(A16,[1]!GWTwo,20,FALSE))</f>
        <v>NA</v>
      </c>
      <c r="E16" s="206">
        <f>(VLOOKUP(A16,[1]!GWThree,9,FALSE))</f>
        <v>100</v>
      </c>
      <c r="G16" s="14"/>
    </row>
    <row r="17" spans="1:7">
      <c r="A17" s="28" t="s">
        <v>92</v>
      </c>
      <c r="B17" s="8" t="s">
        <v>203</v>
      </c>
      <c r="C17" s="197">
        <f>VLOOKUP(A17,[1]!GWOne,17,FALSE)</f>
        <v>4</v>
      </c>
      <c r="D17" s="201" t="str">
        <f>IF(VLOOKUP(A17,[1]!GWTwo,20,FALSE)=0,"NA",VLOOKUP(A17,[1]!GWTwo,20,FALSE))</f>
        <v>NA</v>
      </c>
      <c r="E17" s="206">
        <f>(VLOOKUP(A17,[1]!GWThree,9,FALSE))</f>
        <v>200</v>
      </c>
      <c r="G17" s="14"/>
    </row>
    <row r="18" spans="1:7">
      <c r="A18" s="28" t="s">
        <v>91</v>
      </c>
      <c r="B18" s="8" t="s">
        <v>202</v>
      </c>
      <c r="C18" s="197">
        <f>VLOOKUP(A18,[1]!GWOne,17,FALSE)</f>
        <v>0.9</v>
      </c>
      <c r="D18" s="201">
        <f>IF(VLOOKUP(A18,[1]!GWTwo,20,FALSE)=0,"NA",VLOOKUP(A18,[1]!GWTwo,20,FALSE))</f>
        <v>200</v>
      </c>
      <c r="E18" s="206">
        <f>(VLOOKUP(A18,[1]!GWThree,9,FALSE))</f>
        <v>50000</v>
      </c>
      <c r="G18" s="14"/>
    </row>
    <row r="19" spans="1:7">
      <c r="A19" s="28" t="s">
        <v>90</v>
      </c>
      <c r="B19" s="8" t="s">
        <v>201</v>
      </c>
      <c r="C19" s="197">
        <f>VLOOKUP(A19,[1]!GWOne,17,FALSE)</f>
        <v>30</v>
      </c>
      <c r="D19" s="201">
        <f>IF(VLOOKUP(A19,[1]!GWTwo,20,FALSE)=0,"NA",VLOOKUP(A19,[1]!GWTwo,20,FALSE))</f>
        <v>30</v>
      </c>
      <c r="E19" s="206">
        <f>(VLOOKUP(A19,[1]!GWThree,9,FALSE))</f>
        <v>50000</v>
      </c>
      <c r="G19" s="14"/>
    </row>
    <row r="20" spans="1:7">
      <c r="A20" s="28" t="s">
        <v>89</v>
      </c>
      <c r="B20" s="8" t="s">
        <v>324</v>
      </c>
      <c r="C20" s="197">
        <f>VLOOKUP(A20,[1]!GWOne,17,FALSE)</f>
        <v>30</v>
      </c>
      <c r="D20" s="201">
        <f>IF(VLOOKUP(A20,[1]!GWTwo,20,FALSE)=0,"NA",VLOOKUP(A20,[1]!GWTwo,20,FALSE))</f>
        <v>100</v>
      </c>
      <c r="E20" s="206">
        <f>(VLOOKUP(A20,[1]!GWThree,9,FALSE))</f>
        <v>50000</v>
      </c>
      <c r="G20" s="14"/>
    </row>
    <row r="21" spans="1:7">
      <c r="A21" s="28" t="s">
        <v>295</v>
      </c>
      <c r="B21" s="8" t="s">
        <v>200</v>
      </c>
      <c r="C21" s="197">
        <f>VLOOKUP(A21,[1]!GWOne,17,FALSE)</f>
        <v>6</v>
      </c>
      <c r="D21" s="201" t="str">
        <f>IF(VLOOKUP(A21,[1]!GWTwo,20,FALSE)=0,"NA",VLOOKUP(A21,[1]!GWTwo,20,FALSE))</f>
        <v>NA</v>
      </c>
      <c r="E21" s="206">
        <f>(VLOOKUP(A21,[1]!GWThree,9,FALSE))</f>
        <v>50000</v>
      </c>
      <c r="G21" s="14"/>
    </row>
    <row r="22" spans="1:7">
      <c r="A22" s="28" t="s">
        <v>88</v>
      </c>
      <c r="B22" s="8" t="s">
        <v>199</v>
      </c>
      <c r="C22" s="197">
        <f>VLOOKUP(A22,[1]!GWOne,17,FALSE)</f>
        <v>3</v>
      </c>
      <c r="D22" s="201">
        <f>IF(VLOOKUP(A22,[1]!GWTwo,20,FALSE)=0,"NA",VLOOKUP(A22,[1]!GWTwo,20,FALSE))</f>
        <v>6</v>
      </c>
      <c r="E22" s="206">
        <f>(VLOOKUP(A22,[1]!GWThree,9,FALSE))</f>
        <v>50000</v>
      </c>
      <c r="G22" s="14"/>
    </row>
    <row r="23" spans="1:7">
      <c r="A23" s="28" t="s">
        <v>87</v>
      </c>
      <c r="B23" s="8" t="s">
        <v>198</v>
      </c>
      <c r="C23" s="197">
        <f>VLOOKUP(A23,[1]!GWOne,17,FALSE)</f>
        <v>4</v>
      </c>
      <c r="D23" s="201">
        <f>IF(VLOOKUP(A23,[1]!GWTwo,20,FALSE)=0,"NA",VLOOKUP(A23,[1]!GWTwo,20,FALSE))</f>
        <v>700</v>
      </c>
      <c r="E23" s="206">
        <f>(VLOOKUP(A23,[1]!GWThree,9,FALSE))</f>
        <v>50000</v>
      </c>
      <c r="G23" s="14"/>
    </row>
    <row r="24" spans="1:7">
      <c r="A24" s="28" t="s">
        <v>86</v>
      </c>
      <c r="B24" s="8" t="s">
        <v>197</v>
      </c>
      <c r="C24" s="197">
        <f>VLOOKUP(A24,[1]!GWOne,17,FALSE)</f>
        <v>10</v>
      </c>
      <c r="D24" s="201">
        <f>IF(VLOOKUP(A24,[1]!GWTwo,20,FALSE)=0,"NA",VLOOKUP(A24,[1]!GWTwo,20,FALSE))</f>
        <v>7</v>
      </c>
      <c r="E24" s="206">
        <f>(VLOOKUP(A24,[1]!GWThree,9,FALSE))</f>
        <v>800</v>
      </c>
      <c r="G24" s="14"/>
    </row>
    <row r="25" spans="1:7">
      <c r="A25" s="28" t="s">
        <v>85</v>
      </c>
      <c r="B25" s="8" t="s">
        <v>196</v>
      </c>
      <c r="C25" s="197">
        <f>VLOOKUP(A25,[1]!GWOne,17,FALSE)</f>
        <v>5</v>
      </c>
      <c r="D25" s="201" t="str">
        <f>IF(VLOOKUP(A25,[1]!GWTwo,20,FALSE)=0,"NA",VLOOKUP(A25,[1]!GWTwo,20,FALSE))</f>
        <v>NA</v>
      </c>
      <c r="E25" s="206">
        <f>(VLOOKUP(A25,[1]!GWThree,9,FALSE))</f>
        <v>4</v>
      </c>
      <c r="G25" s="14"/>
    </row>
    <row r="26" spans="1:7">
      <c r="A26" s="28" t="s">
        <v>84</v>
      </c>
      <c r="B26" s="8" t="s">
        <v>195</v>
      </c>
      <c r="C26" s="197">
        <f>VLOOKUP(A26,[1]!GWOne,17,FALSE)</f>
        <v>5</v>
      </c>
      <c r="D26" s="201">
        <f>IF(VLOOKUP(A26,[1]!GWTwo,20,FALSE)=0,"NA",VLOOKUP(A26,[1]!GWTwo,20,FALSE))</f>
        <v>2</v>
      </c>
      <c r="E26" s="206">
        <f>(VLOOKUP(A26,[1]!GWThree,9,FALSE))</f>
        <v>5000</v>
      </c>
      <c r="G26" s="14"/>
    </row>
    <row r="27" spans="1:7">
      <c r="A27" s="28" t="s">
        <v>83</v>
      </c>
      <c r="B27" s="8" t="s">
        <v>194</v>
      </c>
      <c r="C27" s="197">
        <f>VLOOKUP(A27,[1]!GWOne,17,FALSE)</f>
        <v>2</v>
      </c>
      <c r="D27" s="201" t="str">
        <f>IF(VLOOKUP(A27,[1]!GWTwo,20,FALSE)=0,"NA",VLOOKUP(A27,[1]!GWTwo,20,FALSE))</f>
        <v>NA</v>
      </c>
      <c r="E27" s="206">
        <f>(VLOOKUP(A27,[1]!GWThree,9,FALSE))</f>
        <v>2</v>
      </c>
      <c r="G27" s="14"/>
    </row>
    <row r="28" spans="1:7">
      <c r="A28" s="28" t="s">
        <v>82</v>
      </c>
      <c r="B28" s="9" t="s">
        <v>193</v>
      </c>
      <c r="C28" s="197">
        <f>VLOOKUP(A28,[1]!GWOne,17,FALSE)</f>
        <v>20</v>
      </c>
      <c r="D28" s="201">
        <f>IF(VLOOKUP(A28,[1]!GWTwo,20,FALSE)=0,"NA",VLOOKUP(A28,[1]!GWTwo,20,FALSE))</f>
        <v>30000</v>
      </c>
      <c r="E28" s="206">
        <f>(VLOOKUP(A28,[1]!GWThree,9,FALSE))</f>
        <v>300</v>
      </c>
      <c r="G28" s="14"/>
    </row>
    <row r="29" spans="1:7">
      <c r="A29" s="28" t="s">
        <v>81</v>
      </c>
      <c r="B29" s="8" t="s">
        <v>192</v>
      </c>
      <c r="C29" s="197">
        <f>VLOOKUP(A29,[1]!GWOne,17,FALSE)</f>
        <v>100</v>
      </c>
      <c r="D29" s="201">
        <f>IF(VLOOKUP(A29,[1]!GWTwo,20,FALSE)=0,"NA",VLOOKUP(A29,[1]!GWTwo,20,FALSE))</f>
        <v>200</v>
      </c>
      <c r="E29" s="206">
        <f>(VLOOKUP(A29,[1]!GWThree,9,FALSE))</f>
        <v>1000</v>
      </c>
      <c r="G29" s="14"/>
    </row>
    <row r="30" spans="1:7">
      <c r="A30" s="28" t="s">
        <v>80</v>
      </c>
      <c r="B30" s="8" t="s">
        <v>191</v>
      </c>
      <c r="C30" s="197">
        <f>VLOOKUP(A30,[1]!GWOne,17,FALSE)</f>
        <v>70</v>
      </c>
      <c r="D30" s="201">
        <f>IF(VLOOKUP(A30,[1]!GWTwo,20,FALSE)=0,"NA",VLOOKUP(A30,[1]!GWTwo,20,FALSE))</f>
        <v>50</v>
      </c>
      <c r="E30" s="206">
        <f>(VLOOKUP(A30,[1]!GWThree,9,FALSE))</f>
        <v>20000</v>
      </c>
      <c r="G30" s="14"/>
    </row>
    <row r="31" spans="1:7">
      <c r="A31" s="28" t="s">
        <v>79</v>
      </c>
      <c r="B31" s="8" t="s">
        <v>190</v>
      </c>
      <c r="C31" s="197">
        <f>VLOOKUP(A31,[1]!GWOne,17,FALSE)</f>
        <v>10</v>
      </c>
      <c r="D31" s="201">
        <f>IF(VLOOKUP(A31,[1]!GWTwo,20,FALSE)=0,"NA",VLOOKUP(A31,[1]!GWTwo,20,FALSE))</f>
        <v>20000</v>
      </c>
      <c r="E31" s="206">
        <f>(VLOOKUP(A31,[1]!GWThree,9,FALSE))</f>
        <v>7000</v>
      </c>
      <c r="G31" s="14"/>
    </row>
    <row r="32" spans="1:7">
      <c r="A32" s="28" t="s">
        <v>78</v>
      </c>
      <c r="B32" s="8" t="s">
        <v>189</v>
      </c>
      <c r="C32" s="197">
        <f>VLOOKUP(A32,[1]!GWOne,17,FALSE)</f>
        <v>100</v>
      </c>
      <c r="D32" s="201" t="str">
        <f>IF(VLOOKUP(A32,[1]!GWTwo,20,FALSE)=0,"NA",VLOOKUP(A32,[1]!GWTwo,20,FALSE))</f>
        <v>NA</v>
      </c>
      <c r="E32" s="206">
        <f>(VLOOKUP(A32,[1]!GWThree,9,FALSE))</f>
        <v>300</v>
      </c>
      <c r="G32" s="14"/>
    </row>
    <row r="33" spans="1:7">
      <c r="A33" s="28" t="s">
        <v>77</v>
      </c>
      <c r="B33" s="8" t="s">
        <v>188</v>
      </c>
      <c r="C33" s="197">
        <f>VLOOKUP(A33,[1]!GWOne,17,FALSE)</f>
        <v>100</v>
      </c>
      <c r="D33" s="201" t="str">
        <f>IF(VLOOKUP(A33,[1]!GWTwo,20,FALSE)=0,"NA",VLOOKUP(A33,[1]!GWTwo,20,FALSE))</f>
        <v>NA</v>
      </c>
      <c r="E33" s="206">
        <f>(VLOOKUP(A33,[1]!GWThree,9,FALSE))</f>
        <v>600</v>
      </c>
      <c r="G33" s="14"/>
    </row>
    <row r="34" spans="1:7" ht="13.5" thickBot="1">
      <c r="A34" s="62" t="s">
        <v>76</v>
      </c>
      <c r="B34" s="7" t="s">
        <v>187</v>
      </c>
      <c r="C34" s="198">
        <f>VLOOKUP(A34,[1]!GWOne,17,FALSE)</f>
        <v>100</v>
      </c>
      <c r="D34" s="202" t="str">
        <f>IF(VLOOKUP(A34,[1]!GWTwo,20,FALSE)=0,"NA",VLOOKUP(A34,[1]!GWTwo,20,FALSE))</f>
        <v>NA</v>
      </c>
      <c r="E34" s="207">
        <f>(VLOOKUP(A34,[1]!GWThree,9,FALSE))</f>
        <v>300</v>
      </c>
      <c r="G34" s="14"/>
    </row>
    <row r="35" spans="1:7">
      <c r="A35" s="28" t="s">
        <v>75</v>
      </c>
      <c r="B35" s="8" t="s">
        <v>186</v>
      </c>
      <c r="C35" s="197">
        <f>VLOOKUP(A35,[1]!GWOne,17,FALSE)</f>
        <v>2</v>
      </c>
      <c r="D35" s="201" t="str">
        <f>IF(VLOOKUP(A35,[1]!GWTwo,20,FALSE)=0,"NA",VLOOKUP(A35,[1]!GWTwo,20,FALSE))</f>
        <v>NA</v>
      </c>
      <c r="E35" s="206">
        <f>(VLOOKUP(A35,[1]!GWThree,9,FALSE))</f>
        <v>70</v>
      </c>
      <c r="G35" s="14"/>
    </row>
    <row r="36" spans="1:7">
      <c r="A36" s="28" t="s">
        <v>74</v>
      </c>
      <c r="B36" s="8" t="s">
        <v>185</v>
      </c>
      <c r="C36" s="197">
        <f>VLOOKUP(A36,[1]!GWOne,17,FALSE)</f>
        <v>200</v>
      </c>
      <c r="D36" s="201" t="str">
        <f>IF(VLOOKUP(A36,[1]!GWTwo,20,FALSE)=0,"NA",VLOOKUP(A36,[1]!GWTwo,20,FALSE))</f>
        <v>NA</v>
      </c>
      <c r="E36" s="206">
        <f>(VLOOKUP(A36,[1]!GWThree,9,FALSE))</f>
        <v>30</v>
      </c>
      <c r="G36" s="14"/>
    </row>
    <row r="37" spans="1:7">
      <c r="A37" s="28" t="s">
        <v>73</v>
      </c>
      <c r="B37" s="8" t="s">
        <v>184</v>
      </c>
      <c r="C37" s="197">
        <f>VLOOKUP(A37,[1]!GWOne,17,FALSE)</f>
        <v>0.5</v>
      </c>
      <c r="D37" s="201" t="str">
        <f>IF(VLOOKUP(A37,[1]!GWTwo,20,FALSE)=0,"NA",VLOOKUP(A37,[1]!GWTwo,20,FALSE))</f>
        <v>NA</v>
      </c>
      <c r="E37" s="206">
        <f>(VLOOKUP(A37,[1]!GWThree,9,FALSE))</f>
        <v>40</v>
      </c>
      <c r="G37" s="14"/>
    </row>
    <row r="38" spans="1:7">
      <c r="A38" s="28" t="s">
        <v>72</v>
      </c>
      <c r="B38" s="8" t="s">
        <v>183</v>
      </c>
      <c r="C38" s="197">
        <f>VLOOKUP(A38,[1]!GWOne,17,FALSE)</f>
        <v>2</v>
      </c>
      <c r="D38" s="201">
        <f>IF(VLOOKUP(A38,[1]!GWTwo,20,FALSE)=0,"NA",VLOOKUP(A38,[1]!GWTwo,20,FALSE))</f>
        <v>20</v>
      </c>
      <c r="E38" s="206">
        <f>(VLOOKUP(A38,[1]!GWThree,9,FALSE))</f>
        <v>50000</v>
      </c>
      <c r="G38" s="14"/>
    </row>
    <row r="39" spans="1:7">
      <c r="A39" s="28" t="s">
        <v>71</v>
      </c>
      <c r="B39" s="8" t="s">
        <v>182</v>
      </c>
      <c r="C39" s="197">
        <f>VLOOKUP(A39,[1]!GWOne,17,FALSE)</f>
        <v>600</v>
      </c>
      <c r="D39" s="201">
        <f>IF(VLOOKUP(A39,[1]!GWTwo,20,FALSE)=0,"NA",VLOOKUP(A39,[1]!GWTwo,20,FALSE))</f>
        <v>8000</v>
      </c>
      <c r="E39" s="206">
        <f>(VLOOKUP(A39,[1]!GWThree,9,FALSE))</f>
        <v>2000</v>
      </c>
      <c r="G39" s="14"/>
    </row>
    <row r="40" spans="1:7">
      <c r="A40" s="28" t="s">
        <v>70</v>
      </c>
      <c r="B40" s="8" t="s">
        <v>181</v>
      </c>
      <c r="C40" s="197">
        <f>VLOOKUP(A40,[1]!GWOne,17,FALSE)</f>
        <v>100</v>
      </c>
      <c r="D40" s="201">
        <f>IF(VLOOKUP(A40,[1]!GWTwo,20,FALSE)=0,"NA",VLOOKUP(A40,[1]!GWTwo,20,FALSE))</f>
        <v>6000</v>
      </c>
      <c r="E40" s="206">
        <f>(VLOOKUP(A40,[1]!GWThree,9,FALSE))</f>
        <v>50000</v>
      </c>
      <c r="G40" s="14"/>
    </row>
    <row r="41" spans="1:7">
      <c r="A41" s="28" t="s">
        <v>69</v>
      </c>
      <c r="B41" s="8" t="s">
        <v>180</v>
      </c>
      <c r="C41" s="197">
        <f>VLOOKUP(A41,[1]!GWOne,17,FALSE)</f>
        <v>5</v>
      </c>
      <c r="D41" s="201">
        <f>IF(VLOOKUP(A41,[1]!GWTwo,20,FALSE)=0,"NA",VLOOKUP(A41,[1]!GWTwo,20,FALSE))</f>
        <v>60</v>
      </c>
      <c r="E41" s="206">
        <f>(VLOOKUP(A41,[1]!GWThree,9,FALSE))</f>
        <v>8000</v>
      </c>
      <c r="G41" s="14"/>
    </row>
    <row r="42" spans="1:7">
      <c r="A42" s="28" t="s">
        <v>68</v>
      </c>
      <c r="B42" s="8" t="s">
        <v>179</v>
      </c>
      <c r="C42" s="197">
        <f>VLOOKUP(A42,[1]!GWOne,17,FALSE)</f>
        <v>80</v>
      </c>
      <c r="D42" s="201" t="str">
        <f>IF(VLOOKUP(A42,[1]!GWTwo,20,FALSE)=0,"NA",VLOOKUP(A42,[1]!GWTwo,20,FALSE))</f>
        <v>NA</v>
      </c>
      <c r="E42" s="206">
        <f>(VLOOKUP(A42,[1]!GWThree,9,FALSE))</f>
        <v>2000</v>
      </c>
      <c r="G42" s="14"/>
    </row>
    <row r="43" spans="1:7">
      <c r="A43" s="63" t="s">
        <v>67</v>
      </c>
      <c r="B43" s="29" t="s">
        <v>178</v>
      </c>
      <c r="C43" s="197">
        <f>VLOOKUP(A43,[1]!GWOne,17,FALSE)</f>
        <v>0.2</v>
      </c>
      <c r="D43" s="201" t="str">
        <f>IF(VLOOKUP(A43,[1]!GWTwo,20,FALSE)=0,"NA",VLOOKUP(A43,[1]!GWTwo,20,FALSE))</f>
        <v>NA</v>
      </c>
      <c r="E43" s="206">
        <f>(VLOOKUP(A43,[1]!GWThree,9,FALSE))</f>
        <v>50</v>
      </c>
      <c r="G43" s="14"/>
    </row>
    <row r="44" spans="1:7">
      <c r="A44" s="63" t="s">
        <v>66</v>
      </c>
      <c r="B44" s="29" t="s">
        <v>177</v>
      </c>
      <c r="C44" s="197">
        <f>VLOOKUP(A44,[1]!GWOne,17,FALSE)</f>
        <v>0.05</v>
      </c>
      <c r="D44" s="201" t="str">
        <f>IF(VLOOKUP(A44,[1]!GWTwo,20,FALSE)=0,"NA",VLOOKUP(A44,[1]!GWTwo,20,FALSE))</f>
        <v>NA</v>
      </c>
      <c r="E44" s="206">
        <f>(VLOOKUP(A44,[1]!GWThree,9,FALSE))</f>
        <v>400</v>
      </c>
      <c r="G44" s="14"/>
    </row>
    <row r="45" spans="1:7">
      <c r="A45" s="63" t="s">
        <v>65</v>
      </c>
      <c r="B45" s="29" t="s">
        <v>176</v>
      </c>
      <c r="C45" s="197">
        <f>VLOOKUP(A45,[1]!GWOne,17,FALSE)</f>
        <v>0.3</v>
      </c>
      <c r="D45" s="201" t="str">
        <f>IF(VLOOKUP(A45,[1]!GWTwo,20,FALSE)=0,"NA",VLOOKUP(A45,[1]!GWTwo,20,FALSE))</f>
        <v>NA</v>
      </c>
      <c r="E45" s="206">
        <f>(VLOOKUP(A45,[1]!GWThree,9,FALSE))</f>
        <v>1</v>
      </c>
      <c r="G45" s="14"/>
    </row>
    <row r="46" spans="1:7">
      <c r="A46" s="28" t="s">
        <v>64</v>
      </c>
      <c r="B46" s="8" t="s">
        <v>175</v>
      </c>
      <c r="C46" s="197">
        <f>VLOOKUP(A46,[1]!GWOne,17,FALSE)</f>
        <v>70</v>
      </c>
      <c r="D46" s="201">
        <f>IF(VLOOKUP(A46,[1]!GWTwo,20,FALSE)=0,"NA",VLOOKUP(A46,[1]!GWTwo,20,FALSE))</f>
        <v>2000</v>
      </c>
      <c r="E46" s="206">
        <f>(VLOOKUP(A46,[1]!GWThree,9,FALSE))</f>
        <v>20000</v>
      </c>
      <c r="G46" s="14"/>
    </row>
    <row r="47" spans="1:7">
      <c r="A47" s="28" t="s">
        <v>63</v>
      </c>
      <c r="B47" s="8" t="s">
        <v>174</v>
      </c>
      <c r="C47" s="197">
        <f>VLOOKUP(A47,[1]!GWOne,17,FALSE)</f>
        <v>5</v>
      </c>
      <c r="D47" s="201">
        <f>IF(VLOOKUP(A47,[1]!GWTwo,20,FALSE)=0,"NA",VLOOKUP(A47,[1]!GWTwo,20,FALSE))</f>
        <v>5</v>
      </c>
      <c r="E47" s="206">
        <f>(VLOOKUP(A47,[1]!GWThree,9,FALSE))</f>
        <v>20000</v>
      </c>
      <c r="G47" s="14"/>
    </row>
    <row r="48" spans="1:7">
      <c r="A48" s="28" t="s">
        <v>62</v>
      </c>
      <c r="B48" s="8" t="s">
        <v>173</v>
      </c>
      <c r="C48" s="197">
        <f>VLOOKUP(A48,[1]!GWOne,17,FALSE)</f>
        <v>7</v>
      </c>
      <c r="D48" s="201">
        <f>IF(VLOOKUP(A48,[1]!GWTwo,20,FALSE)=0,"NA",VLOOKUP(A48,[1]!GWTwo,20,FALSE))</f>
        <v>80</v>
      </c>
      <c r="E48" s="206">
        <f>(VLOOKUP(A48,[1]!GWThree,9,FALSE))</f>
        <v>30000</v>
      </c>
      <c r="G48" s="14"/>
    </row>
    <row r="49" spans="1:7">
      <c r="A49" s="28" t="s">
        <v>61</v>
      </c>
      <c r="B49" s="8" t="s">
        <v>172</v>
      </c>
      <c r="C49" s="197">
        <f>VLOOKUP(A49,[1]!GWOne,17,FALSE)</f>
        <v>70</v>
      </c>
      <c r="D49" s="201">
        <f>IF(VLOOKUP(A49,[1]!GWTwo,20,FALSE)=0,"NA",VLOOKUP(A49,[1]!GWTwo,20,FALSE))</f>
        <v>20</v>
      </c>
      <c r="E49" s="206">
        <f>(VLOOKUP(A49,[1]!GWThree,9,FALSE))</f>
        <v>50000</v>
      </c>
      <c r="G49" s="14"/>
    </row>
    <row r="50" spans="1:7">
      <c r="A50" s="28" t="s">
        <v>60</v>
      </c>
      <c r="B50" s="8" t="s">
        <v>171</v>
      </c>
      <c r="C50" s="197">
        <f>VLOOKUP(A50,[1]!GWOne,17,FALSE)</f>
        <v>100</v>
      </c>
      <c r="D50" s="201">
        <f>IF(VLOOKUP(A50,[1]!GWTwo,20,FALSE)=0,"NA",VLOOKUP(A50,[1]!GWTwo,20,FALSE))</f>
        <v>80</v>
      </c>
      <c r="E50" s="206">
        <f>(VLOOKUP(A50,[1]!GWThree,9,FALSE))</f>
        <v>50000</v>
      </c>
      <c r="G50" s="14"/>
    </row>
    <row r="51" spans="1:7">
      <c r="A51" s="28" t="s">
        <v>59</v>
      </c>
      <c r="B51" s="8" t="s">
        <v>170</v>
      </c>
      <c r="C51" s="197">
        <f>VLOOKUP(A51,[1]!GWOne,17,FALSE)</f>
        <v>5</v>
      </c>
      <c r="D51" s="201">
        <f>IF(VLOOKUP(A51,[1]!GWTwo,20,FALSE)=0,"NA",VLOOKUP(A51,[1]!GWTwo,20,FALSE))</f>
        <v>2000</v>
      </c>
      <c r="E51" s="206">
        <f>(VLOOKUP(A51,[1]!GWThree,9,FALSE))</f>
        <v>50000</v>
      </c>
      <c r="G51" s="14"/>
    </row>
    <row r="52" spans="1:7">
      <c r="A52" s="28" t="s">
        <v>58</v>
      </c>
      <c r="B52" s="8" t="s">
        <v>169</v>
      </c>
      <c r="C52" s="197">
        <f>VLOOKUP(A52,[1]!GWOne,17,FALSE)</f>
        <v>10</v>
      </c>
      <c r="D52" s="201">
        <f>IF(VLOOKUP(A52,[1]!GWTwo,20,FALSE)=0,"NA",VLOOKUP(A52,[1]!GWTwo,20,FALSE))</f>
        <v>30000</v>
      </c>
      <c r="E52" s="206">
        <f>(VLOOKUP(A52,[1]!GWThree,9,FALSE))</f>
        <v>2000</v>
      </c>
      <c r="G52" s="14"/>
    </row>
    <row r="53" spans="1:7">
      <c r="A53" s="28" t="s">
        <v>57</v>
      </c>
      <c r="B53" s="8" t="s">
        <v>168</v>
      </c>
      <c r="C53" s="197">
        <f>VLOOKUP(A53,[1]!GWOne,17,FALSE)</f>
        <v>5</v>
      </c>
      <c r="D53" s="201">
        <f>IF(VLOOKUP(A53,[1]!GWTwo,20,FALSE)=0,"NA",VLOOKUP(A53,[1]!GWTwo,20,FALSE))</f>
        <v>3</v>
      </c>
      <c r="E53" s="206">
        <f>(VLOOKUP(A53,[1]!GWThree,9,FALSE))</f>
        <v>50000</v>
      </c>
      <c r="G53" s="14"/>
    </row>
    <row r="54" spans="1:7">
      <c r="A54" s="28" t="s">
        <v>56</v>
      </c>
      <c r="B54" s="8" t="s">
        <v>167</v>
      </c>
      <c r="C54" s="197">
        <f>VLOOKUP(A54,[1]!GWOne,17,FALSE)</f>
        <v>0.4</v>
      </c>
      <c r="D54" s="201">
        <f>IF(VLOOKUP(A54,[1]!GWTwo,20,FALSE)=0,"NA",VLOOKUP(A54,[1]!GWTwo,20,FALSE))</f>
        <v>10</v>
      </c>
      <c r="E54" s="206">
        <f>(VLOOKUP(A54,[1]!GWThree,9,FALSE))</f>
        <v>200</v>
      </c>
      <c r="G54" s="14"/>
    </row>
    <row r="55" spans="1:7">
      <c r="A55" s="28" t="s">
        <v>55</v>
      </c>
      <c r="B55" s="8" t="s">
        <v>166</v>
      </c>
      <c r="C55" s="197">
        <f>VLOOKUP(A55,[1]!GWOne,17,FALSE)</f>
        <v>0.1</v>
      </c>
      <c r="D55" s="201">
        <f>IF(VLOOKUP(A55,[1]!GWTwo,20,FALSE)=0,"NA",VLOOKUP(A55,[1]!GWTwo,20,FALSE))</f>
        <v>8</v>
      </c>
      <c r="E55" s="206">
        <f>(VLOOKUP(A55,[1]!GWThree,9,FALSE))</f>
        <v>0.5</v>
      </c>
      <c r="G55" s="14"/>
    </row>
    <row r="56" spans="1:7">
      <c r="A56" s="28" t="s">
        <v>54</v>
      </c>
      <c r="B56" s="8" t="s">
        <v>165</v>
      </c>
      <c r="C56" s="197">
        <f>VLOOKUP(A56,[1]!GWOne,17,FALSE)</f>
        <v>2000</v>
      </c>
      <c r="D56" s="201">
        <f>IF(VLOOKUP(A56,[1]!GWTwo,20,FALSE)=0,"NA",VLOOKUP(A56,[1]!GWTwo,20,FALSE))</f>
        <v>50000</v>
      </c>
      <c r="E56" s="206">
        <f>(VLOOKUP(A56,[1]!GWThree,9,FALSE))</f>
        <v>9000</v>
      </c>
      <c r="G56" s="14"/>
    </row>
    <row r="57" spans="1:7">
      <c r="A57" s="28" t="s">
        <v>53</v>
      </c>
      <c r="B57" s="8" t="s">
        <v>164</v>
      </c>
      <c r="C57" s="197">
        <f>VLOOKUP(A57,[1]!GWOne,17,FALSE)</f>
        <v>300</v>
      </c>
      <c r="D57" s="201">
        <f>IF(VLOOKUP(A57,[1]!GWTwo,20,FALSE)=0,"NA",VLOOKUP(A57,[1]!GWTwo,20,FALSE))</f>
        <v>50000</v>
      </c>
      <c r="E57" s="206">
        <f>(VLOOKUP(A57,[1]!GWThree,9,FALSE))</f>
        <v>50000</v>
      </c>
      <c r="G57" s="14"/>
    </row>
    <row r="58" spans="1:7">
      <c r="A58" s="28" t="s">
        <v>52</v>
      </c>
      <c r="B58" s="8" t="s">
        <v>163</v>
      </c>
      <c r="C58" s="197">
        <f>VLOOKUP(A58,[1]!GWOne,17,FALSE)</f>
        <v>60</v>
      </c>
      <c r="D58" s="201">
        <f>IF(VLOOKUP(A58,[1]!GWTwo,20,FALSE)=0,"NA",VLOOKUP(A58,[1]!GWTwo,20,FALSE))</f>
        <v>40000</v>
      </c>
      <c r="E58" s="206">
        <f>(VLOOKUP(A58,[1]!GWThree,9,FALSE))</f>
        <v>50000</v>
      </c>
      <c r="G58" s="14"/>
    </row>
    <row r="59" spans="1:7">
      <c r="A59" s="28" t="s">
        <v>51</v>
      </c>
      <c r="B59" s="8" t="s">
        <v>162</v>
      </c>
      <c r="C59" s="197">
        <f>VLOOKUP(A59,[1]!GWOne,17,FALSE)</f>
        <v>200</v>
      </c>
      <c r="D59" s="201">
        <f>IF(VLOOKUP(A59,[1]!GWTwo,20,FALSE)=0,"NA",VLOOKUP(A59,[1]!GWTwo,20,FALSE))</f>
        <v>50000</v>
      </c>
      <c r="E59" s="206">
        <f>(VLOOKUP(A59,[1]!GWThree,9,FALSE))</f>
        <v>20000</v>
      </c>
      <c r="G59" s="14"/>
    </row>
    <row r="60" spans="1:7">
      <c r="A60" s="28" t="s">
        <v>50</v>
      </c>
      <c r="B60" s="8" t="s">
        <v>161</v>
      </c>
      <c r="C60" s="197">
        <f>VLOOKUP(A60,[1]!GWOne,17,FALSE)</f>
        <v>30</v>
      </c>
      <c r="D60" s="201">
        <f>IF(VLOOKUP(A60,[1]!GWTwo,20,FALSE)=0,"NA",VLOOKUP(A60,[1]!GWTwo,20,FALSE))</f>
        <v>20000</v>
      </c>
      <c r="E60" s="206">
        <f>(VLOOKUP(A60,[1]!GWThree,9,FALSE))</f>
        <v>50000</v>
      </c>
      <c r="G60" s="14"/>
    </row>
    <row r="61" spans="1:7">
      <c r="A61" s="28" t="s">
        <v>49</v>
      </c>
      <c r="B61" s="8" t="s">
        <v>160</v>
      </c>
      <c r="C61" s="197">
        <f>VLOOKUP(A61,[1]!GWOne,17,FALSE)</f>
        <v>0.3</v>
      </c>
      <c r="D61" s="201">
        <f>IF(VLOOKUP(A61,[1]!GWTwo,20,FALSE)=0,"NA",VLOOKUP(A61,[1]!GWTwo,20,FALSE))</f>
        <v>6000</v>
      </c>
      <c r="E61" s="206">
        <f>(VLOOKUP(A61,[1]!GWThree,9,FALSE))</f>
        <v>50000</v>
      </c>
      <c r="G61" s="14"/>
    </row>
    <row r="62" spans="1:7">
      <c r="A62" s="28" t="s">
        <v>48</v>
      </c>
      <c r="B62" s="8" t="s">
        <v>159</v>
      </c>
      <c r="C62" s="197">
        <f>VLOOKUP(A62,[1]!GWOne,17,FALSE)</f>
        <v>10</v>
      </c>
      <c r="D62" s="201" t="str">
        <f>IF(VLOOKUP(A62,[1]!GWTwo,20,FALSE)=0,"NA",VLOOKUP(A62,[1]!GWTwo,20,FALSE))</f>
        <v>NA</v>
      </c>
      <c r="E62" s="206">
        <f>(VLOOKUP(A62,[1]!GWThree,9,FALSE))</f>
        <v>2</v>
      </c>
      <c r="G62" s="14"/>
    </row>
    <row r="63" spans="1:7">
      <c r="A63" s="28" t="s">
        <v>47</v>
      </c>
      <c r="B63" s="8" t="s">
        <v>158</v>
      </c>
      <c r="C63" s="197">
        <f>VLOOKUP(A63,[1]!GWOne,17,FALSE)</f>
        <v>2</v>
      </c>
      <c r="D63" s="201" t="str">
        <f>IF(VLOOKUP(A63,[1]!GWTwo,20,FALSE)=0,"NA",VLOOKUP(A63,[1]!GWTwo,20,FALSE))</f>
        <v>NA</v>
      </c>
      <c r="E63" s="206">
        <f>(VLOOKUP(A63,[1]!GWThree,9,FALSE))</f>
        <v>5</v>
      </c>
      <c r="G63" s="14"/>
    </row>
    <row r="64" spans="1:7">
      <c r="A64" s="28" t="s">
        <v>296</v>
      </c>
      <c r="B64" s="8" t="s">
        <v>157</v>
      </c>
      <c r="C64" s="197">
        <f>VLOOKUP(A64,[1]!GWOne,17,FALSE)</f>
        <v>700</v>
      </c>
      <c r="D64" s="201">
        <f>IF(VLOOKUP(A64,[1]!GWTwo,20,FALSE)=0,"NA",VLOOKUP(A64,[1]!GWTwo,20,FALSE))</f>
        <v>20000</v>
      </c>
      <c r="E64" s="206">
        <f>(VLOOKUP(A64,[1]!GWThree,9,FALSE))</f>
        <v>5000</v>
      </c>
      <c r="G64" s="14"/>
    </row>
    <row r="65" spans="1:7">
      <c r="A65" s="28" t="s">
        <v>156</v>
      </c>
      <c r="B65" s="8" t="s">
        <v>155</v>
      </c>
      <c r="C65" s="197">
        <f>VLOOKUP(A65,[1]!GWOne,17,FALSE)</f>
        <v>0.02</v>
      </c>
      <c r="D65" s="201">
        <f>IF(VLOOKUP(A65,[1]!GWTwo,20,FALSE)=0,"NA",VLOOKUP(A65,[1]!GWTwo,20,FALSE))</f>
        <v>2</v>
      </c>
      <c r="E65" s="206">
        <f>(VLOOKUP(A65,[1]!GWThree,9,FALSE))</f>
        <v>50000</v>
      </c>
      <c r="G65" s="14"/>
    </row>
    <row r="66" spans="1:7" ht="13.5" thickBot="1">
      <c r="A66" s="62" t="s">
        <v>46</v>
      </c>
      <c r="B66" s="7" t="s">
        <v>154</v>
      </c>
      <c r="C66" s="198">
        <f>VLOOKUP(A66,[1]!GWOne,17,FALSE)</f>
        <v>90</v>
      </c>
      <c r="D66" s="202" t="str">
        <f>IF(VLOOKUP(A66,[1]!GWTwo,20,FALSE)=0,"NA",VLOOKUP(A66,[1]!GWTwo,20,FALSE))</f>
        <v>NA</v>
      </c>
      <c r="E66" s="207">
        <f>(VLOOKUP(A66,[1]!GWThree,9,FALSE))</f>
        <v>200</v>
      </c>
      <c r="G66" s="14"/>
    </row>
    <row r="67" spans="1:7">
      <c r="A67" s="28" t="s">
        <v>45</v>
      </c>
      <c r="B67" s="8" t="s">
        <v>153</v>
      </c>
      <c r="C67" s="197">
        <f>VLOOKUP(A67,[1]!GWOne,17,FALSE)</f>
        <v>30</v>
      </c>
      <c r="D67" s="201" t="str">
        <f>IF(VLOOKUP(A67,[1]!GWTwo,20,FALSE)=0,"NA",VLOOKUP(A67,[1]!GWTwo,20,FALSE))</f>
        <v>NA</v>
      </c>
      <c r="E67" s="206">
        <f>(VLOOKUP(A67,[1]!GWThree,9,FALSE))</f>
        <v>40</v>
      </c>
      <c r="G67" s="14"/>
    </row>
    <row r="68" spans="1:7">
      <c r="A68" s="28" t="s">
        <v>44</v>
      </c>
      <c r="B68" s="8" t="s">
        <v>152</v>
      </c>
      <c r="C68" s="197">
        <f>VLOOKUP(A68,[1]!GWOne,17,FALSE)</f>
        <v>0.4</v>
      </c>
      <c r="D68" s="201">
        <f>IF(VLOOKUP(A68,[1]!GWTwo,20,FALSE)=0,"NA",VLOOKUP(A68,[1]!GWTwo,20,FALSE))</f>
        <v>2</v>
      </c>
      <c r="E68" s="206">
        <f>(VLOOKUP(A68,[1]!GWThree,9,FALSE))</f>
        <v>1</v>
      </c>
      <c r="G68" s="14"/>
    </row>
    <row r="69" spans="1:7">
      <c r="A69" s="28" t="s">
        <v>43</v>
      </c>
      <c r="B69" s="8" t="s">
        <v>151</v>
      </c>
      <c r="C69" s="197">
        <f>VLOOKUP(A69,[1]!GWOne,17,FALSE)</f>
        <v>0.2</v>
      </c>
      <c r="D69" s="201">
        <f>IF(VLOOKUP(A69,[1]!GWTwo,20,FALSE)=0,"NA",VLOOKUP(A69,[1]!GWTwo,20,FALSE))</f>
        <v>7</v>
      </c>
      <c r="E69" s="206">
        <f>(VLOOKUP(A69,[1]!GWThree,9,FALSE))</f>
        <v>2</v>
      </c>
      <c r="G69" s="14"/>
    </row>
    <row r="70" spans="1:7">
      <c r="A70" s="28" t="s">
        <v>42</v>
      </c>
      <c r="B70" s="8" t="s">
        <v>150</v>
      </c>
      <c r="C70" s="197">
        <f>VLOOKUP(A70,[1]!GWOne,17,FALSE)</f>
        <v>1</v>
      </c>
      <c r="D70" s="201">
        <f>IF(VLOOKUP(A70,[1]!GWTwo,20,FALSE)=0,"NA",VLOOKUP(A70,[1]!GWTwo,20,FALSE))</f>
        <v>1</v>
      </c>
      <c r="E70" s="206">
        <f>(VLOOKUP(A70,[1]!GWThree,9,FALSE))</f>
        <v>6000</v>
      </c>
      <c r="G70" s="14"/>
    </row>
    <row r="71" spans="1:7">
      <c r="A71" s="28" t="s">
        <v>41</v>
      </c>
      <c r="B71" s="8" t="s">
        <v>149</v>
      </c>
      <c r="C71" s="197">
        <f>VLOOKUP(A71,[1]!GWOne,17,FALSE)</f>
        <v>0.6</v>
      </c>
      <c r="D71" s="201">
        <f>IF(VLOOKUP(A71,[1]!GWTwo,20,FALSE)=0,"NA",VLOOKUP(A71,[1]!GWTwo,20,FALSE))</f>
        <v>50</v>
      </c>
      <c r="E71" s="206">
        <f>(VLOOKUP(A71,[1]!GWThree,9,FALSE))</f>
        <v>3000</v>
      </c>
      <c r="G71" s="14"/>
    </row>
    <row r="72" spans="1:7">
      <c r="A72" s="63" t="s">
        <v>40</v>
      </c>
      <c r="B72" s="8" t="s">
        <v>148</v>
      </c>
      <c r="C72" s="197">
        <f>VLOOKUP(A72,[1]!GWOne,17,FALSE)</f>
        <v>0.2</v>
      </c>
      <c r="D72" s="201">
        <f>IF(VLOOKUP(A72,[1]!GWTwo,20,FALSE)=0,"NA",VLOOKUP(A72,[1]!GWTwo,20,FALSE))</f>
        <v>200</v>
      </c>
      <c r="E72" s="206">
        <f>(VLOOKUP(A72,[1]!GWThree,9,FALSE))</f>
        <v>4</v>
      </c>
      <c r="G72" s="14"/>
    </row>
    <row r="73" spans="1:7">
      <c r="A73" s="28" t="s">
        <v>39</v>
      </c>
      <c r="B73" s="8" t="s">
        <v>147</v>
      </c>
      <c r="C73" s="197">
        <f>VLOOKUP(A73,[1]!GWOne,17,FALSE)</f>
        <v>8</v>
      </c>
      <c r="D73" s="201">
        <f>IF(VLOOKUP(A73,[1]!GWTwo,20,FALSE)=0,"NA",VLOOKUP(A73,[1]!GWTwo,20,FALSE))</f>
        <v>100</v>
      </c>
      <c r="E73" s="206">
        <f>(VLOOKUP(A73,[1]!GWThree,9,FALSE))</f>
        <v>50000</v>
      </c>
      <c r="G73" s="14"/>
    </row>
    <row r="74" spans="1:7">
      <c r="A74" s="28" t="s">
        <v>38</v>
      </c>
      <c r="B74" s="9" t="s">
        <v>146</v>
      </c>
      <c r="C74" s="197">
        <f>VLOOKUP(A74,[1]!GWOne,17,FALSE)</f>
        <v>200</v>
      </c>
      <c r="D74" s="201">
        <f>IF(VLOOKUP(A74,[1]!GWTwo,20,FALSE)=0,"NA",VLOOKUP(A74,[1]!GWTwo,20,FALSE))</f>
        <v>50000</v>
      </c>
      <c r="E74" s="206">
        <f>(VLOOKUP(A74,[1]!GWThree,9,FALSE))</f>
        <v>50000</v>
      </c>
      <c r="G74" s="14"/>
    </row>
    <row r="75" spans="1:7">
      <c r="A75" s="28" t="s">
        <v>37</v>
      </c>
      <c r="B75" s="8" t="s">
        <v>145</v>
      </c>
      <c r="C75" s="197">
        <f>VLOOKUP(A75,[1]!GWOne,17,FALSE)</f>
        <v>0.5</v>
      </c>
      <c r="D75" s="201" t="str">
        <f>IF(VLOOKUP(A75,[1]!GWTwo,20,FALSE)=0,"NA",VLOOKUP(A75,[1]!GWTwo,20,FALSE))</f>
        <v>NA</v>
      </c>
      <c r="E75" s="206">
        <f>(VLOOKUP(A75,[1]!GWThree,9,FALSE))</f>
        <v>100</v>
      </c>
      <c r="G75" s="14"/>
    </row>
    <row r="76" spans="1:7">
      <c r="A76" s="28" t="s">
        <v>36</v>
      </c>
      <c r="B76" s="8" t="s">
        <v>144</v>
      </c>
      <c r="C76" s="197">
        <f>VLOOKUP(A76,[1]!GWOne,17,FALSE)</f>
        <v>15</v>
      </c>
      <c r="D76" s="201" t="str">
        <f>IF(VLOOKUP(A76,[1]!GWTwo,20,FALSE)=0,"NA",VLOOKUP(A76,[1]!GWTwo,20,FALSE))</f>
        <v>NA</v>
      </c>
      <c r="E76" s="206">
        <f>(VLOOKUP(A76,[1]!GWThree,9,FALSE))</f>
        <v>10</v>
      </c>
      <c r="G76" s="14"/>
    </row>
    <row r="77" spans="1:7">
      <c r="A77" s="28" t="s">
        <v>35</v>
      </c>
      <c r="B77" s="8" t="s">
        <v>143</v>
      </c>
      <c r="C77" s="197">
        <f>VLOOKUP(A77,[1]!GWOne,17,FALSE)</f>
        <v>2</v>
      </c>
      <c r="D77" s="201" t="str">
        <f>IF(VLOOKUP(A77,[1]!GWTwo,20,FALSE)=0,"NA",VLOOKUP(A77,[1]!GWTwo,20,FALSE))</f>
        <v>NA</v>
      </c>
      <c r="E77" s="206">
        <f>(VLOOKUP(A77,[1]!GWThree,9,FALSE))</f>
        <v>20</v>
      </c>
      <c r="G77" s="14"/>
    </row>
    <row r="78" spans="1:7">
      <c r="A78" s="28" t="s">
        <v>34</v>
      </c>
      <c r="B78" s="8" t="s">
        <v>142</v>
      </c>
      <c r="C78" s="197">
        <f>VLOOKUP(A78,[1]!GWOne,17,FALSE)</f>
        <v>40</v>
      </c>
      <c r="D78" s="201" t="str">
        <f>IF(VLOOKUP(A78,[1]!GWTwo,20,FALSE)=0,"NA",VLOOKUP(A78,[1]!GWTwo,20,FALSE))</f>
        <v>NA</v>
      </c>
      <c r="E78" s="206">
        <f>(VLOOKUP(A78,[1]!GWThree,9,FALSE))</f>
        <v>10</v>
      </c>
      <c r="G78" s="14"/>
    </row>
    <row r="79" spans="1:7">
      <c r="A79" s="28" t="s">
        <v>33</v>
      </c>
      <c r="B79" s="8" t="s">
        <v>141</v>
      </c>
      <c r="C79" s="197">
        <f>VLOOKUP(A79,[1]!GWOne,17,FALSE)</f>
        <v>4000</v>
      </c>
      <c r="D79" s="201">
        <f>IF(VLOOKUP(A79,[1]!GWTwo,20,FALSE)=0,"NA",VLOOKUP(A79,[1]!GWTwo,20,FALSE))</f>
        <v>50000</v>
      </c>
      <c r="E79" s="206">
        <f>(VLOOKUP(A79,[1]!GWThree,9,FALSE))</f>
        <v>50000</v>
      </c>
      <c r="G79" s="14"/>
    </row>
    <row r="80" spans="1:7">
      <c r="A80" s="28" t="s">
        <v>32</v>
      </c>
      <c r="B80" s="8" t="s">
        <v>140</v>
      </c>
      <c r="C80" s="197">
        <f>VLOOKUP(A80,[1]!GWOne,17,FALSE)</f>
        <v>350</v>
      </c>
      <c r="D80" s="201">
        <f>IF(VLOOKUP(A80,[1]!GWTwo,20,FALSE)=0,"NA",VLOOKUP(A80,[1]!GWTwo,20,FALSE))</f>
        <v>50000</v>
      </c>
      <c r="E80" s="206">
        <f>(VLOOKUP(A80,[1]!GWThree,9,FALSE))</f>
        <v>50000</v>
      </c>
      <c r="G80" s="14"/>
    </row>
    <row r="81" spans="1:7">
      <c r="A81" s="28" t="s">
        <v>31</v>
      </c>
      <c r="B81" s="8" t="s">
        <v>139</v>
      </c>
      <c r="C81" s="197">
        <f>VLOOKUP(A81,[1]!GWOne,17,FALSE)</f>
        <v>0.3</v>
      </c>
      <c r="D81" s="201" t="str">
        <f>IF(VLOOKUP(A81,[1]!GWTwo,20,FALSE)=0,"NA",VLOOKUP(A81,[1]!GWTwo,20,FALSE))</f>
        <v>NA</v>
      </c>
      <c r="E81" s="206">
        <f>(VLOOKUP(A81,[1]!GWThree,9,FALSE))</f>
        <v>20</v>
      </c>
      <c r="G81" s="14"/>
    </row>
    <row r="82" spans="1:7">
      <c r="A82" s="28" t="s">
        <v>30</v>
      </c>
      <c r="B82" s="8" t="s">
        <v>138</v>
      </c>
      <c r="C82" s="197">
        <f>VLOOKUP(A82,[1]!GWOne,17,FALSE)</f>
        <v>70</v>
      </c>
      <c r="D82" s="201">
        <f>IF(VLOOKUP(A82,[1]!GWTwo,20,FALSE)=0,"NA",VLOOKUP(A82,[1]!GWTwo,20,FALSE))</f>
        <v>50000</v>
      </c>
      <c r="E82" s="206">
        <f>(VLOOKUP(A82,[1]!GWThree,9,FALSE))</f>
        <v>50000</v>
      </c>
      <c r="G82" s="14"/>
    </row>
    <row r="83" spans="1:7">
      <c r="A83" s="28" t="s">
        <v>29</v>
      </c>
      <c r="B83" s="8" t="s">
        <v>137</v>
      </c>
      <c r="C83" s="197">
        <f>VLOOKUP(A83,[1]!GWOne,17,FALSE)</f>
        <v>10</v>
      </c>
      <c r="D83" s="201">
        <f>IF(VLOOKUP(A83,[1]!GWTwo,20,FALSE)=0,"NA",VLOOKUP(A83,[1]!GWTwo,20,FALSE))</f>
        <v>2000</v>
      </c>
      <c r="E83" s="206">
        <f>(VLOOKUP(A83,[1]!GWThree,9,FALSE))</f>
        <v>20000</v>
      </c>
      <c r="G83" s="14"/>
    </row>
    <row r="84" spans="1:7">
      <c r="A84" s="28" t="s">
        <v>28</v>
      </c>
      <c r="B84" s="8" t="s">
        <v>136</v>
      </c>
      <c r="C84" s="197">
        <f>VLOOKUP(A84,[1]!GWOne,17,FALSE)</f>
        <v>140</v>
      </c>
      <c r="D84" s="201">
        <f>IF(VLOOKUP(A84,[1]!GWTwo,20,FALSE)=0,"NA",VLOOKUP(A84,[1]!GWTwo,20,FALSE))</f>
        <v>700</v>
      </c>
      <c r="E84" s="206">
        <f>(VLOOKUP(A84,[1]!GWThree,9,FALSE))</f>
        <v>20000</v>
      </c>
      <c r="G84" s="14"/>
    </row>
    <row r="85" spans="1:7">
      <c r="A85" s="28" t="s">
        <v>27</v>
      </c>
      <c r="B85" s="8" t="s">
        <v>135</v>
      </c>
      <c r="C85" s="197">
        <f>VLOOKUP(A85,[1]!GWOne,17,FALSE)</f>
        <v>100</v>
      </c>
      <c r="D85" s="201" t="str">
        <f>IF(VLOOKUP(A85,[1]!GWTwo,20,FALSE)=0,"NA",VLOOKUP(A85,[1]!GWTwo,20,FALSE))</f>
        <v>NA</v>
      </c>
      <c r="E85" s="206">
        <f>(VLOOKUP(A85,[1]!GWThree,9,FALSE))</f>
        <v>200</v>
      </c>
      <c r="G85" s="14"/>
    </row>
    <row r="86" spans="1:7">
      <c r="A86" s="5" t="s">
        <v>26</v>
      </c>
      <c r="B86" s="8" t="s">
        <v>134</v>
      </c>
      <c r="C86" s="197">
        <f>VLOOKUP(A86,[1]!GWOne,17,FALSE)</f>
        <v>1</v>
      </c>
      <c r="D86" s="201" t="str">
        <f>IF(VLOOKUP(A86,[1]!GWTwo,20,FALSE)=0,"NA",VLOOKUP(A86,[1]!GWTwo,20,FALSE))</f>
        <v>NA</v>
      </c>
      <c r="E86" s="206">
        <f>(VLOOKUP(A86,[1]!GWThree,9,FALSE))</f>
        <v>200</v>
      </c>
      <c r="G86" s="14"/>
    </row>
    <row r="87" spans="1:7">
      <c r="A87" s="5" t="s">
        <v>297</v>
      </c>
      <c r="B87" s="8" t="s">
        <v>0</v>
      </c>
      <c r="C87" s="197">
        <f>VLOOKUP(A87,[1]!GWOne,17,FALSE)</f>
        <v>2</v>
      </c>
      <c r="D87" s="201" t="str">
        <f>IF(VLOOKUP(A87,[1]!GWTwo,20,FALSE)=0,"NA",VLOOKUP(A87,[1]!GWTwo,20,FALSE))</f>
        <v>NA</v>
      </c>
      <c r="E87" s="206">
        <f>(VLOOKUP(A87,[1]!GWThree,9,FALSE))</f>
        <v>1000</v>
      </c>
      <c r="G87" s="14"/>
    </row>
    <row r="88" spans="1:7">
      <c r="A88" s="5" t="s">
        <v>25</v>
      </c>
      <c r="B88" s="8" t="s">
        <v>0</v>
      </c>
      <c r="C88" s="197">
        <f>VLOOKUP(A88,[1]!GWOne,17,FALSE)</f>
        <v>200</v>
      </c>
      <c r="D88" s="201">
        <f>IF(VLOOKUP(A88,[1]!GWTwo,20,FALSE)=0,"NA",VLOOKUP(A88,[1]!GWTwo,20,FALSE))</f>
        <v>5000</v>
      </c>
      <c r="E88" s="206">
        <f>(VLOOKUP(A88,[1]!GWThree,9,FALSE))</f>
        <v>5000</v>
      </c>
      <c r="G88" s="14"/>
    </row>
    <row r="89" spans="1:7">
      <c r="A89" s="137" t="s">
        <v>311</v>
      </c>
      <c r="B89" s="10" t="s">
        <v>0</v>
      </c>
      <c r="C89" s="197">
        <f>VLOOKUP(A89,[1]!GWOne,17,FALSE)</f>
        <v>300</v>
      </c>
      <c r="D89" s="201">
        <f>IF(VLOOKUP(A89,[1]!GWTwo,20,FALSE)=0,"NA",VLOOKUP(A89,[1]!GWTwo,20,FALSE))</f>
        <v>3000</v>
      </c>
      <c r="E89" s="206">
        <f>(VLOOKUP(A89,[1]!GWThree,9,FALSE))</f>
        <v>50000</v>
      </c>
      <c r="G89" s="14"/>
    </row>
    <row r="90" spans="1:7">
      <c r="A90" s="137" t="s">
        <v>24</v>
      </c>
      <c r="B90" s="10" t="s">
        <v>0</v>
      </c>
      <c r="C90" s="197">
        <f>VLOOKUP(A90,[1]!GWOne,17,FALSE)</f>
        <v>700</v>
      </c>
      <c r="D90" s="201">
        <f>IF(VLOOKUP(A90,[1]!GWTwo,20,FALSE)=0,"NA",VLOOKUP(A90,[1]!GWTwo,20,FALSE))</f>
        <v>5000</v>
      </c>
      <c r="E90" s="206">
        <f>(VLOOKUP(A90,[1]!GWThree,9,FALSE))</f>
        <v>50000</v>
      </c>
      <c r="G90" s="14"/>
    </row>
    <row r="91" spans="1:7">
      <c r="A91" s="138" t="s">
        <v>298</v>
      </c>
      <c r="B91" s="10" t="s">
        <v>0</v>
      </c>
      <c r="C91" s="197">
        <f>VLOOKUP(A91,[1]!GWOne,17,FALSE)</f>
        <v>700</v>
      </c>
      <c r="D91" s="201">
        <f>IF(VLOOKUP(A91,[1]!GWTwo,20,FALSE)=0,"NA",VLOOKUP(A91,[1]!GWTwo,20,FALSE))</f>
        <v>5000</v>
      </c>
      <c r="E91" s="206">
        <f>(VLOOKUP(A91,[1]!GWThree,9,FALSE))</f>
        <v>50000</v>
      </c>
      <c r="G91" s="14"/>
    </row>
    <row r="92" spans="1:7">
      <c r="A92" s="137" t="s">
        <v>274</v>
      </c>
      <c r="B92" s="10" t="s">
        <v>0</v>
      </c>
      <c r="C92" s="197">
        <f>VLOOKUP(A92,[1]!GWOne,17,FALSE)</f>
        <v>14000</v>
      </c>
      <c r="D92" s="201" t="str">
        <f>IF(VLOOKUP(A92,[1]!GWTwo,20,FALSE)=0,"NA",VLOOKUP(A92,[1]!GWTwo,20,FALSE))</f>
        <v>NA</v>
      </c>
      <c r="E92" s="206">
        <f>(VLOOKUP(A92,[1]!GWThree,9,FALSE))</f>
        <v>50000</v>
      </c>
      <c r="G92" s="14"/>
    </row>
    <row r="93" spans="1:7">
      <c r="A93" s="137" t="s">
        <v>312</v>
      </c>
      <c r="B93" s="10" t="s">
        <v>0</v>
      </c>
      <c r="C93" s="197">
        <f>VLOOKUP(A93,[1]!GWOne,17,FALSE)</f>
        <v>200</v>
      </c>
      <c r="D93" s="201">
        <f>IF(VLOOKUP(A93,[1]!GWTwo,20,FALSE)=0,"NA",VLOOKUP(A93,[1]!GWTwo,20,FALSE))</f>
        <v>4000</v>
      </c>
      <c r="E93" s="206">
        <f>(VLOOKUP(A93,[1]!GWThree,9,FALSE))</f>
        <v>50000</v>
      </c>
      <c r="G93" s="14"/>
    </row>
    <row r="94" spans="1:7">
      <c r="A94" s="139" t="s">
        <v>299</v>
      </c>
      <c r="B94" s="10" t="s">
        <v>0</v>
      </c>
      <c r="C94" s="197">
        <f>VLOOKUP(A94,[1]!GWOne,17,FALSE)</f>
        <v>200</v>
      </c>
      <c r="D94" s="201">
        <f>IF(VLOOKUP(A94,[1]!GWTwo,20,FALSE)=0,"NA",VLOOKUP(A94,[1]!GWTwo,20,FALSE))</f>
        <v>50000</v>
      </c>
      <c r="E94" s="206">
        <f>(VLOOKUP(A94,[1]!GWThree,9,FALSE))</f>
        <v>5000</v>
      </c>
      <c r="G94" s="14"/>
    </row>
    <row r="95" spans="1:7">
      <c r="A95" s="5" t="s">
        <v>23</v>
      </c>
      <c r="B95" s="8" t="s">
        <v>133</v>
      </c>
      <c r="C95" s="197">
        <f>VLOOKUP(A95,[1]!GWOne,17,FALSE)</f>
        <v>40</v>
      </c>
      <c r="D95" s="201" t="str">
        <f>IF(VLOOKUP(A95,[1]!GWTwo,20,FALSE)=0,"NA",VLOOKUP(A95,[1]!GWTwo,20,FALSE))</f>
        <v>NA</v>
      </c>
      <c r="E95" s="206">
        <f>(VLOOKUP(A95,[1]!GWThree,9,FALSE))</f>
        <v>10000</v>
      </c>
      <c r="G95" s="14"/>
    </row>
    <row r="96" spans="1:7">
      <c r="A96" s="28" t="s">
        <v>22</v>
      </c>
      <c r="B96" s="8" t="s">
        <v>132</v>
      </c>
      <c r="C96" s="197">
        <f>VLOOKUP(A96,[1]!GWOne,17,FALSE)</f>
        <v>1000</v>
      </c>
      <c r="D96" s="201">
        <f>IF(VLOOKUP(A96,[1]!GWTwo,20,FALSE)=0,"NA",VLOOKUP(A96,[1]!GWTwo,20,FALSE))</f>
        <v>50000</v>
      </c>
      <c r="E96" s="206">
        <f>(VLOOKUP(A96,[1]!GWThree,9,FALSE))</f>
        <v>2000</v>
      </c>
      <c r="G96" s="14"/>
    </row>
    <row r="97" spans="1:7">
      <c r="A97" s="5" t="s">
        <v>21</v>
      </c>
      <c r="B97" s="8" t="s">
        <v>131</v>
      </c>
      <c r="C97" s="197">
        <f>VLOOKUP(A97,[1]!GWOne,17,FALSE)</f>
        <v>0.5</v>
      </c>
      <c r="D97" s="201">
        <f>IF(VLOOKUP(A97,[1]!GWTwo,20,FALSE)=0,"NA",VLOOKUP(A97,[1]!GWTwo,20,FALSE))</f>
        <v>5</v>
      </c>
      <c r="E97" s="206">
        <f>(VLOOKUP(A97,[1]!GWThree,9,FALSE))</f>
        <v>10</v>
      </c>
      <c r="G97" s="14"/>
    </row>
    <row r="98" spans="1:7" ht="13.5" thickBot="1">
      <c r="A98" s="62" t="s">
        <v>20</v>
      </c>
      <c r="B98" s="7" t="s">
        <v>130</v>
      </c>
      <c r="C98" s="198">
        <f>VLOOKUP(A98,[1]!GWOne,17,FALSE)</f>
        <v>60</v>
      </c>
      <c r="D98" s="202" t="str">
        <f>IF(VLOOKUP(A98,[1]!GWTwo,20,FALSE)=0,"NA",VLOOKUP(A98,[1]!GWTwo,20,FALSE))</f>
        <v>NA</v>
      </c>
      <c r="E98" s="207">
        <f>(VLOOKUP(A98,[1]!GWThree,9,FALSE))</f>
        <v>20</v>
      </c>
      <c r="G98" s="14"/>
    </row>
    <row r="99" spans="1:7">
      <c r="A99" s="5" t="s">
        <v>19</v>
      </c>
      <c r="B99" s="9" t="s">
        <v>129</v>
      </c>
      <c r="C99" s="197">
        <v>1</v>
      </c>
      <c r="D99" s="201">
        <f>IF(VLOOKUP(A99,[1]!GWTwo,20,FALSE)=0,"NA",VLOOKUP(A99,[1]!GWTwo,20,FALSE))</f>
        <v>50000</v>
      </c>
      <c r="E99" s="206">
        <f>(VLOOKUP(A99,[1]!GWThree,9,FALSE))</f>
        <v>50000</v>
      </c>
      <c r="G99" s="14"/>
    </row>
    <row r="100" spans="1:7">
      <c r="A100" s="28" t="s">
        <v>18</v>
      </c>
      <c r="B100" s="8" t="s">
        <v>128</v>
      </c>
      <c r="C100" s="197">
        <f>VLOOKUP(A100,[1]!GWOne,17,FALSE)</f>
        <v>50</v>
      </c>
      <c r="D100" s="201" t="str">
        <f>IF(VLOOKUP(A100,[1]!GWTwo,20,FALSE)=0,"NA",VLOOKUP(A100,[1]!GWTwo,20,FALSE))</f>
        <v>NA</v>
      </c>
      <c r="E100" s="206">
        <f>(VLOOKUP(A100,[1]!GWThree,9,FALSE))</f>
        <v>100</v>
      </c>
      <c r="G100" s="14"/>
    </row>
    <row r="101" spans="1:7">
      <c r="A101" s="28" t="s">
        <v>17</v>
      </c>
      <c r="B101" s="8" t="s">
        <v>127</v>
      </c>
      <c r="C101" s="197">
        <f>VLOOKUP(A101,[1]!GWOne,17,FALSE)</f>
        <v>100</v>
      </c>
      <c r="D101" s="201" t="str">
        <f>IF(VLOOKUP(A101,[1]!GWTwo,20,FALSE)=0,"NA",VLOOKUP(A101,[1]!GWTwo,20,FALSE))</f>
        <v>NA</v>
      </c>
      <c r="E101" s="206">
        <f>(VLOOKUP(A101,[1]!GWThree,9,FALSE))</f>
        <v>7</v>
      </c>
      <c r="G101" s="14"/>
    </row>
    <row r="102" spans="1:7">
      <c r="A102" s="28" t="s">
        <v>16</v>
      </c>
      <c r="B102" s="8" t="s">
        <v>126</v>
      </c>
      <c r="C102" s="197">
        <f>VLOOKUP(A102,[1]!GWOne,17,FALSE)</f>
        <v>100</v>
      </c>
      <c r="D102" s="201">
        <f>IF(VLOOKUP(A102,[1]!GWTwo,20,FALSE)=0,"NA",VLOOKUP(A102,[1]!GWTwo,20,FALSE))</f>
        <v>100</v>
      </c>
      <c r="E102" s="206">
        <f>(VLOOKUP(A102,[1]!GWThree,9,FALSE))</f>
        <v>6000</v>
      </c>
      <c r="G102" s="14"/>
    </row>
    <row r="103" spans="1:7">
      <c r="A103" s="28" t="s">
        <v>15</v>
      </c>
      <c r="B103" s="8" t="s">
        <v>125</v>
      </c>
      <c r="C103" s="197">
        <f>VLOOKUP(A103,[1]!GWOne,17,FALSE)</f>
        <v>3.0000000000000001E-5</v>
      </c>
      <c r="D103" s="203" t="s">
        <v>0</v>
      </c>
      <c r="E103" s="206">
        <f>(VLOOKUP(A103,[1]!GWThree,9,FALSE))</f>
        <v>0.04</v>
      </c>
      <c r="G103" s="14"/>
    </row>
    <row r="104" spans="1:7">
      <c r="A104" s="28" t="s">
        <v>14</v>
      </c>
      <c r="B104" s="8" t="s">
        <v>124</v>
      </c>
      <c r="C104" s="197">
        <f>VLOOKUP(A104,[1]!GWOne,17,FALSE)</f>
        <v>5</v>
      </c>
      <c r="D104" s="201">
        <f>IF(VLOOKUP(A104,[1]!GWTwo,20,FALSE)=0,"NA",VLOOKUP(A104,[1]!GWTwo,20,FALSE))</f>
        <v>10</v>
      </c>
      <c r="E104" s="206">
        <f>(VLOOKUP(A104,[1]!GWThree,9,FALSE))</f>
        <v>50000</v>
      </c>
      <c r="G104" s="14"/>
    </row>
    <row r="105" spans="1:7">
      <c r="A105" s="28" t="s">
        <v>13</v>
      </c>
      <c r="B105" s="8" t="s">
        <v>123</v>
      </c>
      <c r="C105" s="197">
        <f>VLOOKUP(A105,[1]!GWOne,17,FALSE)</f>
        <v>2</v>
      </c>
      <c r="D105" s="201">
        <f>IF(VLOOKUP(A105,[1]!GWTwo,20,FALSE)=0,"NA",VLOOKUP(A105,[1]!GWTwo,20,FALSE))</f>
        <v>9</v>
      </c>
      <c r="E105" s="206">
        <f>(VLOOKUP(A105,[1]!GWThree,9,FALSE))</f>
        <v>50000</v>
      </c>
      <c r="G105" s="14"/>
    </row>
    <row r="106" spans="1:7">
      <c r="A106" s="28" t="s">
        <v>12</v>
      </c>
      <c r="B106" s="8" t="s">
        <v>122</v>
      </c>
      <c r="C106" s="197">
        <f>VLOOKUP(A106,[1]!GWOne,17,FALSE)</f>
        <v>5</v>
      </c>
      <c r="D106" s="201">
        <v>50</v>
      </c>
      <c r="E106" s="206">
        <v>30000</v>
      </c>
      <c r="G106" s="14"/>
    </row>
    <row r="107" spans="1:7">
      <c r="A107" s="28" t="s">
        <v>11</v>
      </c>
      <c r="B107" s="8" t="s">
        <v>121</v>
      </c>
      <c r="C107" s="197">
        <f>VLOOKUP(A107,[1]!GWOne,17,FALSE)</f>
        <v>2</v>
      </c>
      <c r="D107" s="201" t="str">
        <f>IF(VLOOKUP(A107,[1]!GWTwo,20,FALSE)=0,"NA",VLOOKUP(A107,[1]!GWTwo,20,FALSE))</f>
        <v>NA</v>
      </c>
      <c r="E107" s="206">
        <f>(VLOOKUP(A107,[1]!GWThree,9,FALSE))</f>
        <v>3000</v>
      </c>
      <c r="G107" s="14"/>
    </row>
    <row r="108" spans="1:7">
      <c r="A108" s="28" t="s">
        <v>10</v>
      </c>
      <c r="B108" s="8" t="s">
        <v>120</v>
      </c>
      <c r="C108" s="197">
        <f>VLOOKUP(A108,[1]!GWOne,17,FALSE)</f>
        <v>1000</v>
      </c>
      <c r="D108" s="201">
        <f>IF(VLOOKUP(A108,[1]!GWTwo,20,FALSE)=0,"NA",VLOOKUP(A108,[1]!GWTwo,20,FALSE))</f>
        <v>50000</v>
      </c>
      <c r="E108" s="206">
        <f>(VLOOKUP(A108,[1]!GWThree,9,FALSE))</f>
        <v>40000</v>
      </c>
      <c r="G108" s="14"/>
    </row>
    <row r="109" spans="1:7">
      <c r="A109" s="28" t="s">
        <v>9</v>
      </c>
      <c r="B109" s="8" t="s">
        <v>272</v>
      </c>
      <c r="C109" s="197">
        <f>VLOOKUP(A109,[1]!GWOne,17,FALSE)</f>
        <v>70</v>
      </c>
      <c r="D109" s="201">
        <f>IF(VLOOKUP(A109,[1]!GWTwo,20,FALSE)=0,"NA",VLOOKUP(A109,[1]!GWTwo,20,FALSE))</f>
        <v>200</v>
      </c>
      <c r="E109" s="206">
        <f>(VLOOKUP(A109,[1]!GWThree,9,FALSE))</f>
        <v>50000</v>
      </c>
      <c r="G109" s="14"/>
    </row>
    <row r="110" spans="1:7">
      <c r="A110" s="28" t="s">
        <v>8</v>
      </c>
      <c r="B110" s="8" t="s">
        <v>273</v>
      </c>
      <c r="C110" s="197">
        <f>VLOOKUP(A110,[1]!GWOne,17,FALSE)</f>
        <v>200</v>
      </c>
      <c r="D110" s="201">
        <f>IF(VLOOKUP(A110,[1]!GWTwo,20,FALSE)=0,"NA",VLOOKUP(A110,[1]!GWTwo,20,FALSE))</f>
        <v>4000</v>
      </c>
      <c r="E110" s="206">
        <f>(VLOOKUP(A110,[1]!GWThree,9,FALSE))</f>
        <v>20000</v>
      </c>
      <c r="G110" s="14"/>
    </row>
    <row r="111" spans="1:7">
      <c r="A111" s="28" t="s">
        <v>7</v>
      </c>
      <c r="B111" s="8" t="s">
        <v>119</v>
      </c>
      <c r="C111" s="197">
        <f>VLOOKUP(A111,[1]!GWOne,17,FALSE)</f>
        <v>5</v>
      </c>
      <c r="D111" s="201">
        <f>IF(VLOOKUP(A111,[1]!GWTwo,20,FALSE)=0,"NA",VLOOKUP(A111,[1]!GWTwo,20,FALSE))</f>
        <v>900</v>
      </c>
      <c r="E111" s="206">
        <f>(VLOOKUP(A111,[1]!GWThree,9,FALSE))</f>
        <v>50000</v>
      </c>
      <c r="G111" s="14"/>
    </row>
    <row r="112" spans="1:7">
      <c r="A112" s="28" t="s">
        <v>6</v>
      </c>
      <c r="B112" s="8" t="s">
        <v>118</v>
      </c>
      <c r="C112" s="197">
        <f>VLOOKUP(A112,[1]!GWOne,17,FALSE)</f>
        <v>5</v>
      </c>
      <c r="D112" s="201">
        <f>IF(VLOOKUP(A112,[1]!GWTwo,20,FALSE)=0,"NA",VLOOKUP(A112,[1]!GWTwo,20,FALSE))</f>
        <v>5</v>
      </c>
      <c r="E112" s="206">
        <f>(VLOOKUP(A112,[1]!GWThree,9,FALSE))</f>
        <v>5000</v>
      </c>
      <c r="G112" s="14"/>
    </row>
    <row r="113" spans="1:7">
      <c r="A113" s="28" t="s">
        <v>5</v>
      </c>
      <c r="B113" s="8" t="s">
        <v>117</v>
      </c>
      <c r="C113" s="197">
        <f>VLOOKUP(A113,[1]!GWOne,17,FALSE)</f>
        <v>200</v>
      </c>
      <c r="D113" s="201">
        <f>IF(VLOOKUP(A113,[1]!GWTwo,20,FALSE)=0,"NA",VLOOKUP(A113,[1]!GWTwo,20,FALSE))</f>
        <v>50000</v>
      </c>
      <c r="E113" s="206">
        <f>(VLOOKUP(A113,[1]!GWThree,9,FALSE))</f>
        <v>3000</v>
      </c>
      <c r="G113" s="14"/>
    </row>
    <row r="114" spans="1:7">
      <c r="A114" s="28" t="s">
        <v>4</v>
      </c>
      <c r="B114" s="8" t="s">
        <v>116</v>
      </c>
      <c r="C114" s="197">
        <f>VLOOKUP(A114,[1]!GWOne,17,FALSE)</f>
        <v>10</v>
      </c>
      <c r="D114" s="201">
        <f>IF(VLOOKUP(A114,[1]!GWTwo,20,FALSE)=0,"NA",VLOOKUP(A114,[1]!GWTwo,20,FALSE))</f>
        <v>5000</v>
      </c>
      <c r="E114" s="206">
        <f>(VLOOKUP(A114,[1]!GWThree,9,FALSE))</f>
        <v>500</v>
      </c>
      <c r="G114" s="14"/>
    </row>
    <row r="115" spans="1:7">
      <c r="A115" s="28" t="s">
        <v>3</v>
      </c>
      <c r="B115" s="8" t="s">
        <v>115</v>
      </c>
      <c r="C115" s="197">
        <f>VLOOKUP(A115,[1]!GWOne,17,FALSE)</f>
        <v>30</v>
      </c>
      <c r="D115" s="201" t="str">
        <f>IF(VLOOKUP(A115,[1]!GWTwo,20,FALSE)=0,"NA",VLOOKUP(A115,[1]!GWTwo,20,FALSE))</f>
        <v>NA</v>
      </c>
      <c r="E115" s="206">
        <f>(VLOOKUP(A115,[1]!GWThree,9,FALSE))</f>
        <v>4000</v>
      </c>
      <c r="G115" s="14"/>
    </row>
    <row r="116" spans="1:7">
      <c r="A116" s="28" t="s">
        <v>2</v>
      </c>
      <c r="B116" s="8" t="s">
        <v>114</v>
      </c>
      <c r="C116" s="197">
        <f>VLOOKUP(A116,[1]!GWOne,17,FALSE)</f>
        <v>2</v>
      </c>
      <c r="D116" s="201">
        <f>IF(VLOOKUP(A116,[1]!GWTwo,20,FALSE)=0,"NA",VLOOKUP(A116,[1]!GWTwo,20,FALSE))</f>
        <v>2</v>
      </c>
      <c r="E116" s="206">
        <f>(VLOOKUP(A116,[1]!GWThree,9,FALSE))</f>
        <v>50000</v>
      </c>
      <c r="G116" s="14"/>
    </row>
    <row r="117" spans="1:7">
      <c r="A117" s="28" t="s">
        <v>234</v>
      </c>
      <c r="B117" s="8" t="s">
        <v>113</v>
      </c>
      <c r="C117" s="197">
        <f>VLOOKUP(A117,[1]!GWOne,17,FALSE)</f>
        <v>10000</v>
      </c>
      <c r="D117" s="201">
        <f>IF(VLOOKUP(A117,[1]!GWTwo,20,FALSE)=0,"NA",VLOOKUP(A117,[1]!GWTwo,20,FALSE))</f>
        <v>3000</v>
      </c>
      <c r="E117" s="206">
        <f>(VLOOKUP(A117,[1]!GWThree,9,FALSE))</f>
        <v>5000</v>
      </c>
      <c r="G117" s="14"/>
    </row>
    <row r="118" spans="1:7" ht="13.5" thickBot="1">
      <c r="A118" s="62" t="s">
        <v>1</v>
      </c>
      <c r="B118" s="7" t="s">
        <v>112</v>
      </c>
      <c r="C118" s="198">
        <f>VLOOKUP(A118,[1]!GWOne,17,FALSE)</f>
        <v>5000</v>
      </c>
      <c r="D118" s="202" t="str">
        <f>IF(VLOOKUP(A118,[1]!GWTwo,20,FALSE)=0,"NA",VLOOKUP(A118,[1]!GWTwo,20,FALSE))</f>
        <v>NA</v>
      </c>
      <c r="E118" s="207">
        <f>(VLOOKUP(A118,[1]!GWThree,9,FALSE))</f>
        <v>900</v>
      </c>
      <c r="G118" s="14"/>
    </row>
    <row r="120" spans="1:7">
      <c r="C120" s="35"/>
    </row>
    <row r="121" spans="1:7">
      <c r="C121" s="35"/>
    </row>
    <row r="122" spans="1:7">
      <c r="C122" s="35"/>
    </row>
    <row r="123" spans="1:7">
      <c r="C123" s="35"/>
    </row>
    <row r="124" spans="1:7">
      <c r="C124" s="35"/>
    </row>
    <row r="125" spans="1:7">
      <c r="C125" s="35"/>
    </row>
    <row r="126" spans="1:7">
      <c r="C126" s="35"/>
    </row>
    <row r="127" spans="1:7">
      <c r="C127" s="35"/>
    </row>
    <row r="128" spans="1:7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  <row r="162" spans="3:3">
      <c r="C162" s="35"/>
    </row>
    <row r="163" spans="3:3">
      <c r="C163" s="35"/>
    </row>
    <row r="164" spans="3:3">
      <c r="C164" s="35"/>
    </row>
    <row r="165" spans="3:3">
      <c r="C165" s="35"/>
    </row>
    <row r="166" spans="3:3">
      <c r="C166" s="35"/>
    </row>
    <row r="167" spans="3:3">
      <c r="C167" s="35"/>
    </row>
    <row r="168" spans="3:3">
      <c r="C168" s="35"/>
    </row>
    <row r="169" spans="3:3">
      <c r="C169" s="35"/>
    </row>
    <row r="170" spans="3:3">
      <c r="C170" s="35"/>
    </row>
    <row r="171" spans="3:3">
      <c r="C171" s="35"/>
    </row>
    <row r="172" spans="3:3">
      <c r="C172" s="35"/>
    </row>
    <row r="173" spans="3:3">
      <c r="C173" s="35"/>
    </row>
    <row r="174" spans="3:3">
      <c r="C174" s="35"/>
    </row>
    <row r="175" spans="3:3">
      <c r="C175" s="35"/>
    </row>
    <row r="176" spans="3:3">
      <c r="C176" s="35"/>
    </row>
    <row r="177" spans="3:3">
      <c r="C177" s="35"/>
    </row>
    <row r="178" spans="3:3">
      <c r="C178" s="35"/>
    </row>
    <row r="179" spans="3:3">
      <c r="C179" s="35"/>
    </row>
    <row r="180" spans="3:3">
      <c r="C180" s="35"/>
    </row>
    <row r="181" spans="3:3">
      <c r="C181" s="35"/>
    </row>
    <row r="182" spans="3:3">
      <c r="C182" s="35"/>
    </row>
    <row r="183" spans="3:3">
      <c r="C183" s="35"/>
    </row>
    <row r="184" spans="3:3">
      <c r="C184" s="35"/>
    </row>
    <row r="185" spans="3:3">
      <c r="C185" s="35"/>
    </row>
    <row r="186" spans="3:3">
      <c r="C186" s="35"/>
    </row>
    <row r="187" spans="3:3">
      <c r="C187" s="35"/>
    </row>
    <row r="188" spans="3:3">
      <c r="C188" s="35"/>
    </row>
    <row r="189" spans="3:3">
      <c r="C189" s="35"/>
    </row>
    <row r="190" spans="3:3">
      <c r="C190" s="35"/>
    </row>
    <row r="191" spans="3:3">
      <c r="C191" s="35"/>
    </row>
    <row r="192" spans="3:3">
      <c r="C192" s="35"/>
    </row>
    <row r="193" spans="3:3">
      <c r="C193" s="35"/>
    </row>
    <row r="194" spans="3:3">
      <c r="C194" s="35"/>
    </row>
    <row r="195" spans="3:3">
      <c r="C195" s="35"/>
    </row>
    <row r="196" spans="3:3">
      <c r="C196" s="35"/>
    </row>
    <row r="197" spans="3:3">
      <c r="C197" s="35"/>
    </row>
    <row r="198" spans="3:3">
      <c r="C198" s="35"/>
    </row>
    <row r="199" spans="3:3">
      <c r="C199" s="35"/>
    </row>
    <row r="200" spans="3:3">
      <c r="C200" s="35"/>
    </row>
    <row r="201" spans="3:3">
      <c r="C201" s="35"/>
    </row>
    <row r="202" spans="3:3">
      <c r="C202" s="35"/>
    </row>
    <row r="203" spans="3:3">
      <c r="C203" s="35"/>
    </row>
    <row r="204" spans="3:3">
      <c r="C204" s="35"/>
    </row>
    <row r="205" spans="3:3">
      <c r="C205" s="35"/>
    </row>
    <row r="206" spans="3:3">
      <c r="C206" s="35"/>
    </row>
    <row r="207" spans="3:3">
      <c r="C207" s="35"/>
    </row>
    <row r="208" spans="3:3">
      <c r="C208" s="35"/>
    </row>
    <row r="209" spans="3:3">
      <c r="C209" s="35"/>
    </row>
    <row r="210" spans="3:3">
      <c r="C210" s="35"/>
    </row>
    <row r="211" spans="3:3">
      <c r="C211" s="35"/>
    </row>
    <row r="212" spans="3:3">
      <c r="C212" s="35"/>
    </row>
    <row r="213" spans="3:3">
      <c r="C213" s="35"/>
    </row>
    <row r="214" spans="3:3">
      <c r="C214" s="35"/>
    </row>
    <row r="215" spans="3:3">
      <c r="C215" s="35"/>
    </row>
    <row r="216" spans="3:3">
      <c r="C216" s="35"/>
    </row>
    <row r="217" spans="3:3">
      <c r="C217" s="35"/>
    </row>
    <row r="218" spans="3:3">
      <c r="C218" s="35"/>
    </row>
    <row r="219" spans="3:3">
      <c r="C219" s="35"/>
    </row>
    <row r="220" spans="3:3">
      <c r="C220" s="35"/>
    </row>
    <row r="221" spans="3:3">
      <c r="C221" s="35"/>
    </row>
    <row r="222" spans="3:3">
      <c r="C222" s="35"/>
    </row>
    <row r="223" spans="3:3">
      <c r="C223" s="35"/>
    </row>
    <row r="224" spans="3:3">
      <c r="C224" s="35"/>
    </row>
    <row r="225" spans="3:3">
      <c r="C225" s="35"/>
    </row>
    <row r="226" spans="3:3">
      <c r="C226" s="35"/>
    </row>
    <row r="227" spans="3:3">
      <c r="C227" s="35"/>
    </row>
    <row r="228" spans="3:3">
      <c r="C228" s="35"/>
    </row>
    <row r="229" spans="3:3">
      <c r="C229" s="35"/>
    </row>
    <row r="230" spans="3:3">
      <c r="C230" s="35"/>
    </row>
    <row r="231" spans="3:3">
      <c r="C231" s="35"/>
    </row>
    <row r="232" spans="3:3">
      <c r="C232" s="35"/>
    </row>
    <row r="233" spans="3:3">
      <c r="C233" s="35"/>
    </row>
    <row r="234" spans="3:3">
      <c r="C234" s="35"/>
    </row>
    <row r="235" spans="3:3">
      <c r="C235" s="35"/>
    </row>
    <row r="236" spans="3:3">
      <c r="C236" s="35"/>
    </row>
    <row r="237" spans="3:3">
      <c r="C237" s="35"/>
    </row>
    <row r="238" spans="3:3">
      <c r="C238" s="35"/>
    </row>
    <row r="239" spans="3:3">
      <c r="C239" s="35"/>
    </row>
    <row r="240" spans="3:3">
      <c r="C240" s="35"/>
    </row>
    <row r="241" spans="3:3">
      <c r="C241" s="35"/>
    </row>
    <row r="242" spans="3:3">
      <c r="C242" s="35"/>
    </row>
    <row r="243" spans="3:3">
      <c r="C243" s="35"/>
    </row>
    <row r="244" spans="3:3">
      <c r="C244" s="35"/>
    </row>
    <row r="245" spans="3:3">
      <c r="C245" s="35"/>
    </row>
    <row r="246" spans="3:3">
      <c r="C246" s="35"/>
    </row>
    <row r="247" spans="3:3">
      <c r="C247" s="35"/>
    </row>
    <row r="248" spans="3:3">
      <c r="C248" s="35"/>
    </row>
    <row r="249" spans="3:3">
      <c r="C249" s="35"/>
    </row>
    <row r="250" spans="3:3">
      <c r="C250" s="35"/>
    </row>
    <row r="251" spans="3:3">
      <c r="C251" s="35"/>
    </row>
    <row r="252" spans="3:3">
      <c r="C252" s="35"/>
    </row>
    <row r="253" spans="3:3">
      <c r="C253" s="35"/>
    </row>
    <row r="254" spans="3:3">
      <c r="C254" s="35"/>
    </row>
    <row r="255" spans="3:3">
      <c r="C255" s="35"/>
    </row>
    <row r="256" spans="3:3">
      <c r="C256" s="35"/>
    </row>
    <row r="257" spans="3:3">
      <c r="C257" s="35"/>
    </row>
    <row r="258" spans="3:3">
      <c r="C258" s="35"/>
    </row>
    <row r="259" spans="3:3">
      <c r="C259" s="35"/>
    </row>
    <row r="260" spans="3:3">
      <c r="C260" s="35"/>
    </row>
    <row r="261" spans="3:3">
      <c r="C261" s="35"/>
    </row>
    <row r="262" spans="3:3">
      <c r="C262" s="35"/>
    </row>
    <row r="263" spans="3:3">
      <c r="C263" s="35"/>
    </row>
    <row r="264" spans="3:3">
      <c r="C264" s="35"/>
    </row>
    <row r="265" spans="3:3">
      <c r="C265" s="35"/>
    </row>
    <row r="266" spans="3:3">
      <c r="C266" s="35"/>
    </row>
    <row r="267" spans="3:3">
      <c r="C267" s="35"/>
    </row>
    <row r="268" spans="3:3">
      <c r="C268" s="35"/>
    </row>
    <row r="269" spans="3:3">
      <c r="C269" s="35"/>
    </row>
    <row r="270" spans="3:3">
      <c r="C270" s="35"/>
    </row>
    <row r="271" spans="3:3">
      <c r="C271" s="35"/>
    </row>
    <row r="272" spans="3:3">
      <c r="C272" s="35"/>
    </row>
    <row r="273" spans="3:3">
      <c r="C273" s="35"/>
    </row>
    <row r="274" spans="3:3">
      <c r="C274" s="35"/>
    </row>
    <row r="275" spans="3:3">
      <c r="C275" s="35"/>
    </row>
    <row r="276" spans="3:3">
      <c r="C276" s="35"/>
    </row>
    <row r="277" spans="3:3">
      <c r="C277" s="35"/>
    </row>
    <row r="278" spans="3:3">
      <c r="C278" s="35"/>
    </row>
    <row r="279" spans="3:3">
      <c r="C279" s="35"/>
    </row>
    <row r="280" spans="3:3">
      <c r="C280" s="35"/>
    </row>
    <row r="281" spans="3:3">
      <c r="C281" s="35"/>
    </row>
    <row r="282" spans="3:3">
      <c r="C282" s="35"/>
    </row>
    <row r="283" spans="3:3">
      <c r="C283" s="35"/>
    </row>
    <row r="284" spans="3:3">
      <c r="C284" s="35"/>
    </row>
    <row r="285" spans="3:3">
      <c r="C285" s="35"/>
    </row>
    <row r="286" spans="3:3">
      <c r="C286" s="35"/>
    </row>
    <row r="287" spans="3:3">
      <c r="C287" s="35"/>
    </row>
    <row r="288" spans="3:3">
      <c r="C288" s="35"/>
    </row>
    <row r="289" spans="3:3">
      <c r="C289" s="35"/>
    </row>
    <row r="290" spans="3:3">
      <c r="C290" s="35"/>
    </row>
    <row r="291" spans="3:3">
      <c r="C291" s="35"/>
    </row>
    <row r="292" spans="3:3">
      <c r="C292" s="35"/>
    </row>
    <row r="293" spans="3:3">
      <c r="C293" s="35"/>
    </row>
    <row r="294" spans="3:3">
      <c r="C294" s="35"/>
    </row>
    <row r="295" spans="3:3">
      <c r="C295" s="35"/>
    </row>
    <row r="296" spans="3:3">
      <c r="C296" s="35"/>
    </row>
    <row r="297" spans="3:3">
      <c r="C297" s="35"/>
    </row>
    <row r="298" spans="3:3">
      <c r="C298" s="35"/>
    </row>
    <row r="299" spans="3:3">
      <c r="C299" s="35"/>
    </row>
    <row r="300" spans="3:3">
      <c r="C300" s="35"/>
    </row>
    <row r="301" spans="3:3">
      <c r="C301" s="35"/>
    </row>
    <row r="302" spans="3:3">
      <c r="C302" s="35"/>
    </row>
    <row r="303" spans="3:3">
      <c r="C303" s="35"/>
    </row>
    <row r="304" spans="3:3">
      <c r="C304" s="35"/>
    </row>
    <row r="305" spans="3:3">
      <c r="C305" s="35"/>
    </row>
    <row r="306" spans="3:3">
      <c r="C306" s="35"/>
    </row>
    <row r="307" spans="3:3">
      <c r="C307" s="35"/>
    </row>
    <row r="308" spans="3:3">
      <c r="C308" s="35"/>
    </row>
    <row r="309" spans="3:3">
      <c r="C309" s="35"/>
    </row>
    <row r="310" spans="3:3">
      <c r="C310" s="35"/>
    </row>
    <row r="311" spans="3:3">
      <c r="C311" s="35"/>
    </row>
    <row r="312" spans="3:3">
      <c r="C312" s="35"/>
    </row>
    <row r="313" spans="3:3">
      <c r="C313" s="35"/>
    </row>
    <row r="314" spans="3:3">
      <c r="C314" s="35"/>
    </row>
    <row r="315" spans="3:3">
      <c r="C315" s="35"/>
    </row>
    <row r="316" spans="3:3">
      <c r="C316" s="35"/>
    </row>
    <row r="317" spans="3:3">
      <c r="C317" s="35"/>
    </row>
    <row r="318" spans="3:3">
      <c r="C318" s="35"/>
    </row>
    <row r="319" spans="3:3">
      <c r="C319" s="35"/>
    </row>
    <row r="320" spans="3:3">
      <c r="C320" s="35"/>
    </row>
    <row r="321" spans="3:3">
      <c r="C321" s="35"/>
    </row>
    <row r="322" spans="3:3">
      <c r="C322" s="35"/>
    </row>
    <row r="323" spans="3:3">
      <c r="C323" s="35"/>
    </row>
    <row r="324" spans="3:3">
      <c r="C324" s="35"/>
    </row>
    <row r="325" spans="3:3">
      <c r="C325" s="35"/>
    </row>
    <row r="326" spans="3:3">
      <c r="C326" s="35"/>
    </row>
    <row r="327" spans="3:3">
      <c r="C327" s="35"/>
    </row>
    <row r="328" spans="3:3">
      <c r="C328" s="35"/>
    </row>
    <row r="329" spans="3:3">
      <c r="C329" s="35"/>
    </row>
    <row r="330" spans="3:3">
      <c r="C330" s="35"/>
    </row>
    <row r="331" spans="3:3">
      <c r="C331" s="35"/>
    </row>
    <row r="332" spans="3:3">
      <c r="C332" s="35"/>
    </row>
    <row r="333" spans="3:3">
      <c r="C333" s="35"/>
    </row>
    <row r="334" spans="3:3">
      <c r="C334" s="35"/>
    </row>
    <row r="335" spans="3:3">
      <c r="C335" s="35"/>
    </row>
    <row r="336" spans="3:3">
      <c r="C336" s="35"/>
    </row>
    <row r="337" spans="3:3">
      <c r="C337" s="35"/>
    </row>
    <row r="338" spans="3:3">
      <c r="C338" s="35"/>
    </row>
    <row r="339" spans="3:3">
      <c r="C339" s="35"/>
    </row>
    <row r="340" spans="3:3">
      <c r="C340" s="35"/>
    </row>
    <row r="341" spans="3:3">
      <c r="C341" s="35"/>
    </row>
    <row r="342" spans="3:3">
      <c r="C342" s="35"/>
    </row>
    <row r="343" spans="3:3">
      <c r="C343" s="35"/>
    </row>
    <row r="344" spans="3:3">
      <c r="C344" s="35"/>
    </row>
    <row r="345" spans="3:3">
      <c r="C345" s="35"/>
    </row>
    <row r="346" spans="3:3">
      <c r="C346" s="35"/>
    </row>
    <row r="347" spans="3:3">
      <c r="C347" s="35"/>
    </row>
    <row r="348" spans="3:3">
      <c r="C348" s="35"/>
    </row>
    <row r="349" spans="3:3">
      <c r="C349" s="35"/>
    </row>
    <row r="350" spans="3:3">
      <c r="C350" s="35"/>
    </row>
    <row r="351" spans="3:3">
      <c r="C351" s="35"/>
    </row>
    <row r="352" spans="3:3">
      <c r="C352" s="35"/>
    </row>
    <row r="353" spans="3:3">
      <c r="C353" s="35"/>
    </row>
    <row r="354" spans="3:3">
      <c r="C354" s="35"/>
    </row>
    <row r="355" spans="3:3">
      <c r="C355" s="35"/>
    </row>
    <row r="356" spans="3:3">
      <c r="C356" s="35"/>
    </row>
    <row r="357" spans="3:3">
      <c r="C357" s="35"/>
    </row>
    <row r="358" spans="3:3">
      <c r="C358" s="35"/>
    </row>
    <row r="359" spans="3:3">
      <c r="C359" s="35"/>
    </row>
    <row r="360" spans="3:3">
      <c r="C360" s="35"/>
    </row>
    <row r="361" spans="3:3">
      <c r="C361" s="35"/>
    </row>
    <row r="362" spans="3:3">
      <c r="C362" s="35"/>
    </row>
    <row r="363" spans="3:3">
      <c r="C363" s="35"/>
    </row>
    <row r="364" spans="3:3">
      <c r="C364" s="35"/>
    </row>
    <row r="365" spans="3:3">
      <c r="C365" s="35"/>
    </row>
    <row r="366" spans="3:3">
      <c r="C366" s="35"/>
    </row>
    <row r="367" spans="3:3">
      <c r="C367" s="35"/>
    </row>
    <row r="368" spans="3:3">
      <c r="C368" s="35"/>
    </row>
    <row r="369" spans="3:3">
      <c r="C369" s="35"/>
    </row>
    <row r="370" spans="3:3">
      <c r="C370" s="35"/>
    </row>
    <row r="371" spans="3:3">
      <c r="C371" s="35"/>
    </row>
    <row r="372" spans="3:3">
      <c r="C372" s="35"/>
    </row>
    <row r="373" spans="3:3">
      <c r="C373" s="35"/>
    </row>
    <row r="374" spans="3:3">
      <c r="C374" s="35"/>
    </row>
    <row r="375" spans="3:3">
      <c r="C375" s="35"/>
    </row>
    <row r="376" spans="3:3">
      <c r="C376" s="35"/>
    </row>
    <row r="377" spans="3:3">
      <c r="C377" s="35"/>
    </row>
    <row r="378" spans="3:3">
      <c r="C378" s="35"/>
    </row>
    <row r="379" spans="3:3">
      <c r="C379" s="35"/>
    </row>
    <row r="380" spans="3:3">
      <c r="C380" s="35"/>
    </row>
    <row r="381" spans="3:3">
      <c r="C381" s="35"/>
    </row>
    <row r="382" spans="3:3">
      <c r="C382" s="35"/>
    </row>
    <row r="383" spans="3:3">
      <c r="C383" s="35"/>
    </row>
    <row r="384" spans="3:3">
      <c r="C384" s="35"/>
    </row>
    <row r="385" spans="3:3">
      <c r="C385" s="35"/>
    </row>
    <row r="386" spans="3:3">
      <c r="C386" s="35"/>
    </row>
    <row r="387" spans="3:3">
      <c r="C387" s="35"/>
    </row>
    <row r="388" spans="3:3">
      <c r="C388" s="35"/>
    </row>
    <row r="389" spans="3:3">
      <c r="C389" s="35"/>
    </row>
    <row r="390" spans="3:3">
      <c r="C390" s="35"/>
    </row>
    <row r="391" spans="3:3">
      <c r="C391" s="35"/>
    </row>
    <row r="392" spans="3:3">
      <c r="C392" s="35"/>
    </row>
    <row r="393" spans="3:3">
      <c r="C393" s="35"/>
    </row>
    <row r="394" spans="3:3">
      <c r="C394" s="35"/>
    </row>
    <row r="395" spans="3:3">
      <c r="C395" s="35"/>
    </row>
    <row r="396" spans="3:3">
      <c r="C396" s="35"/>
    </row>
    <row r="397" spans="3:3">
      <c r="C397" s="35"/>
    </row>
    <row r="398" spans="3:3">
      <c r="C398" s="35"/>
    </row>
    <row r="399" spans="3:3">
      <c r="C399" s="35"/>
    </row>
    <row r="400" spans="3:3">
      <c r="C400" s="35"/>
    </row>
    <row r="401" spans="3:3">
      <c r="C401" s="35"/>
    </row>
  </sheetData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showZeros="0" zoomScaleNormal="100" zoomScaleSheetLayoutView="100" workbookViewId="0">
      <pane xSplit="2" ySplit="4" topLeftCell="C5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RowHeight="12.75"/>
  <cols>
    <col min="1" max="1" width="38.7109375" bestFit="1" customWidth="1"/>
    <col min="2" max="2" width="10.140625" style="34" bestFit="1" customWidth="1"/>
    <col min="3" max="3" width="13.42578125" customWidth="1"/>
    <col min="4" max="4" width="19.28515625" customWidth="1"/>
    <col min="5" max="5" width="13.5703125" customWidth="1"/>
    <col min="6" max="6" width="18.85546875" bestFit="1" customWidth="1"/>
    <col min="7" max="7" width="13.7109375" style="142" customWidth="1"/>
    <col min="8" max="8" width="19.5703125" bestFit="1" customWidth="1"/>
    <col min="9" max="9" width="2.7109375" customWidth="1"/>
  </cols>
  <sheetData>
    <row r="1" spans="1:19">
      <c r="A1" s="215" t="s">
        <v>235</v>
      </c>
      <c r="B1" s="244"/>
      <c r="C1" s="270" t="s">
        <v>280</v>
      </c>
      <c r="D1" s="271"/>
      <c r="E1" s="272" t="s">
        <v>281</v>
      </c>
      <c r="F1" s="273"/>
      <c r="G1" s="274" t="s">
        <v>282</v>
      </c>
      <c r="H1" s="275"/>
      <c r="I1" s="30"/>
    </row>
    <row r="2" spans="1:19">
      <c r="A2" s="216" t="s">
        <v>247</v>
      </c>
      <c r="B2" s="152"/>
      <c r="C2" s="238"/>
      <c r="D2" s="76"/>
      <c r="E2" s="77">
        <f t="shared" ref="E2:F4" si="0">C2</f>
        <v>0</v>
      </c>
      <c r="F2" s="77">
        <f t="shared" si="0"/>
        <v>0</v>
      </c>
      <c r="G2" s="78">
        <f t="shared" ref="G2:H4" si="1">C2</f>
        <v>0</v>
      </c>
      <c r="H2" s="80">
        <f t="shared" si="1"/>
        <v>0</v>
      </c>
      <c r="I2" s="30"/>
    </row>
    <row r="3" spans="1:19">
      <c r="A3" s="217"/>
      <c r="B3" s="241" t="s">
        <v>218</v>
      </c>
      <c r="C3" s="239"/>
      <c r="D3" s="176" t="s">
        <v>232</v>
      </c>
      <c r="E3" s="173">
        <f t="shared" si="0"/>
        <v>0</v>
      </c>
      <c r="F3" s="177" t="str">
        <f>D3</f>
        <v>Standard</v>
      </c>
      <c r="G3" s="174">
        <f t="shared" si="1"/>
        <v>0</v>
      </c>
      <c r="H3" s="178" t="str">
        <f>D3</f>
        <v>Standard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135" customFormat="1" ht="13.5" thickBot="1">
      <c r="A4" s="171" t="s">
        <v>233</v>
      </c>
      <c r="B4" s="242" t="s">
        <v>231</v>
      </c>
      <c r="C4" s="240" t="s">
        <v>309</v>
      </c>
      <c r="D4" s="180" t="s">
        <v>279</v>
      </c>
      <c r="E4" s="173" t="str">
        <f t="shared" si="0"/>
        <v>mg/kg</v>
      </c>
      <c r="F4" s="181" t="str">
        <f>D4</f>
        <v>Basis</v>
      </c>
      <c r="G4" s="174" t="str">
        <f t="shared" si="1"/>
        <v>mg/kg</v>
      </c>
      <c r="H4" s="182" t="str">
        <f>D4</f>
        <v>Basis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136" customFormat="1">
      <c r="A5" s="28" t="s">
        <v>106</v>
      </c>
      <c r="B5" s="263" t="s">
        <v>217</v>
      </c>
      <c r="C5" s="163">
        <f>IF((VLOOKUP(A5,[2]!LeachSS,12,FALSE))="0",(VLOOKUP(A5,[3]!Sone,7,FALSE)),MIN((VLOOKUP(A5,[3]!Sone,7,FALSE)),(VLOOKUP(A5,[2]!LeachSS,12,FALSE))))</f>
        <v>4</v>
      </c>
      <c r="D5" s="122" t="str">
        <f>IF(C5=(VLOOKUP(A5,Meth2,3,FALSE)),(VLOOKUP(A5,Meth2,4,FALSE)),(VLOOKUP(A5,[2]!LeachSS,13,FALSE)))</f>
        <v>Leaching</v>
      </c>
      <c r="E5" s="121">
        <f>IF((VLOOKUP(A5,[2]!LeachSS,15,FALSE))="0",(VLOOKUP(A5,[3]!Sone,7,FALSE)),MIN((VLOOKUP(A5,[3]!Sone,7,FALSE)),(VLOOKUP(A5,[2]!LeachSS,15,FALSE))))</f>
        <v>1000</v>
      </c>
      <c r="F5" s="134" t="str">
        <f>IF(E5=(VLOOKUP(A5,Meth2,3,FALSE)),(VLOOKUP(A5,Meth2,4,FALSE)),(VLOOKUP(A5,[2]!LeachSS,16,FALSE)))</f>
        <v>Ceiling (High)</v>
      </c>
      <c r="G5" s="143">
        <f>IF((VLOOKUP(A5,[2]!LeachSS,18,FALSE))="0",(VLOOKUP(A5,[3]!Sone,7,FALSE)),MIN((VLOOKUP(A5,[3]!Sone,7,FALSE)),(VLOOKUP(A5,[2]!LeachSS,18,FALSE))))</f>
        <v>1000</v>
      </c>
      <c r="H5" s="131" t="str">
        <f>IF(G5=(VLOOKUP(A5,Meth2,3,FALSE)),(VLOOKUP(A5,Meth2,4,FALSE)),(VLOOKUP(A5,[2]!LeachSS,19,FALSE)))</f>
        <v>Ceiling (High)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>
      <c r="A6" s="28" t="s">
        <v>105</v>
      </c>
      <c r="B6" s="264" t="s">
        <v>216</v>
      </c>
      <c r="C6" s="163">
        <f>IF((VLOOKUP(A6,[2]!LeachSS,12,FALSE))="0",(VLOOKUP(A6,[3]!Sone,7,FALSE)),MIN((VLOOKUP(A6,[3]!Sone,7,FALSE)),(VLOOKUP(A6,[2]!LeachSS,12,FALSE))))</f>
        <v>1</v>
      </c>
      <c r="D6" s="123" t="str">
        <f>IF(C6=(VLOOKUP(A6,Meth2,3,FALSE)),(VLOOKUP(A6,Meth2,4,FALSE)),(VLOOKUP(A6,[2]!LeachSS,13,FALSE)))</f>
        <v>Leaching</v>
      </c>
      <c r="E6" s="81">
        <f>IF((VLOOKUP(A6,[2]!LeachSS,15,FALSE))="0",(VLOOKUP(A6,[3]!Sone,7,FALSE)),MIN((VLOOKUP(A6,[3]!Sone,7,FALSE)),(VLOOKUP(A6,[2]!LeachSS,15,FALSE))))</f>
        <v>600</v>
      </c>
      <c r="F6" s="33" t="str">
        <f>IF(E6=(VLOOKUP(A6,Meth2,3,FALSE)),(VLOOKUP(A6,Meth2,4,FALSE)),(VLOOKUP(A6,[2]!LeachSS,16,FALSE)))</f>
        <v>Leaching</v>
      </c>
      <c r="G6" s="144">
        <f>IF((VLOOKUP(A6,[2]!LeachSS,18,FALSE))="0",(VLOOKUP(A6,[3]!Sone,7,FALSE)),MIN((VLOOKUP(A6,[3]!Sone,7,FALSE)),(VLOOKUP(A6,[2]!LeachSS,18,FALSE))))</f>
        <v>10</v>
      </c>
      <c r="H6" s="132" t="str">
        <f>IF(G6=(VLOOKUP(A6,Meth2,3,FALSE)),(VLOOKUP(A6,Meth2,4,FALSE)),(VLOOKUP(A6,[2]!LeachSS,19,FALSE)))</f>
        <v>Leaching</v>
      </c>
      <c r="I6" s="30"/>
    </row>
    <row r="7" spans="1:19">
      <c r="A7" s="28" t="s">
        <v>104</v>
      </c>
      <c r="B7" s="264" t="s">
        <v>215</v>
      </c>
      <c r="C7" s="163">
        <f>IF((VLOOKUP(A7,[2]!LeachSS,12,FALSE))="0",(VLOOKUP(A7,[3]!Sone,7,FALSE)),MIN((VLOOKUP(A7,[3]!Sone,7,FALSE)),(VLOOKUP(A7,[2]!LeachSS,12,FALSE))))</f>
        <v>6</v>
      </c>
      <c r="D7" s="123" t="str">
        <f>IF(C7=(VLOOKUP(A7,Meth2,3,FALSE)),(VLOOKUP(A7,Meth2,4,FALSE)),(VLOOKUP(A7,[2]!LeachSS,13,FALSE)))</f>
        <v>Leaching</v>
      </c>
      <c r="E7" s="81">
        <f>IF((VLOOKUP(A7,[2]!LeachSS,15,FALSE))="0",(VLOOKUP(A7,[3]!Sone,7,FALSE)),MIN((VLOOKUP(A7,[3]!Sone,7,FALSE)),(VLOOKUP(A7,[2]!LeachSS,15,FALSE))))</f>
        <v>50</v>
      </c>
      <c r="F7" s="33" t="str">
        <f>IF(E7=(VLOOKUP(A7,Meth2,3,FALSE)),(VLOOKUP(A7,Meth2,4,FALSE)),(VLOOKUP(A7,[2]!LeachSS,16,FALSE)))</f>
        <v>Leaching</v>
      </c>
      <c r="G7" s="144">
        <f>IF((VLOOKUP(A7,[2]!LeachSS,18,FALSE))="0",(VLOOKUP(A7,[3]!Sone,7,FALSE)),MIN((VLOOKUP(A7,[3]!Sone,7,FALSE)),(VLOOKUP(A7,[2]!LeachSS,18,FALSE))))</f>
        <v>400</v>
      </c>
      <c r="H7" s="132" t="str">
        <f>IF(G7=(VLOOKUP(A7,Meth2,3,FALSE)),(VLOOKUP(A7,Meth2,4,FALSE)),(VLOOKUP(A7,[2]!LeachSS,19,FALSE)))</f>
        <v>Leaching</v>
      </c>
      <c r="I7" s="30"/>
    </row>
    <row r="8" spans="1:19">
      <c r="A8" s="28" t="s">
        <v>103</v>
      </c>
      <c r="B8" s="264" t="s">
        <v>214</v>
      </c>
      <c r="C8" s="163">
        <f>IF((VLOOKUP(A8,[2]!LeachSS,12,FALSE))="0",(VLOOKUP(A8,[3]!Sone,7,FALSE)),MIN((VLOOKUP(A8,[3]!Sone,7,FALSE)),(VLOOKUP(A8,[2]!LeachSS,12,FALSE))))</f>
        <v>0.08</v>
      </c>
      <c r="D8" s="123" t="str">
        <f>IF(C8=(VLOOKUP(A8,Meth2,3,FALSE)),(VLOOKUP(A8,Meth2,4,FALSE)),(VLOOKUP(A8,[2]!LeachSS,13,FALSE)))</f>
        <v>Cancer Risk</v>
      </c>
      <c r="E8" s="81">
        <f>IF((VLOOKUP(A8,[2]!LeachSS,15,FALSE))="0",(VLOOKUP(A8,[3]!Sone,7,FALSE)),MIN((VLOOKUP(A8,[3]!Sone,7,FALSE)),(VLOOKUP(A8,[2]!LeachSS,15,FALSE))))</f>
        <v>0.08</v>
      </c>
      <c r="F8" s="33" t="str">
        <f>IF(E8=(VLOOKUP(A8,Meth2,3,FALSE)),(VLOOKUP(A8,Meth2,4,FALSE)),(VLOOKUP(A8,[2]!LeachSS,16,FALSE)))</f>
        <v>Cancer Risk</v>
      </c>
      <c r="G8" s="144">
        <f>IF((VLOOKUP(A8,[2]!LeachSS,18,FALSE))="0",(VLOOKUP(A8,[3]!Sone,7,FALSE)),MIN((VLOOKUP(A8,[3]!Sone,7,FALSE)),(VLOOKUP(A8,[2]!LeachSS,18,FALSE))))</f>
        <v>0.08</v>
      </c>
      <c r="H8" s="132" t="str">
        <f>IF(G8=(VLOOKUP(A8,Meth2,3,FALSE)),(VLOOKUP(A8,Meth2,4,FALSE)),(VLOOKUP(A8,[2]!LeachSS,19,FALSE)))</f>
        <v>Cancer Risk</v>
      </c>
      <c r="I8" s="30"/>
    </row>
    <row r="9" spans="1:19">
      <c r="A9" s="28" t="s">
        <v>102</v>
      </c>
      <c r="B9" s="264" t="s">
        <v>213</v>
      </c>
      <c r="C9" s="163">
        <f>IF((VLOOKUP(A9,[2]!LeachSS,12,FALSE))="0",(VLOOKUP(A9,[3]!Sone,7,FALSE)),MIN((VLOOKUP(A9,[3]!Sone,7,FALSE)),(VLOOKUP(A9,[2]!LeachSS,12,FALSE))))</f>
        <v>1000</v>
      </c>
      <c r="D9" s="123" t="str">
        <f>IF(C9=(VLOOKUP(A9,Meth2,3,FALSE)),(VLOOKUP(A9,Meth2,4,FALSE)),(VLOOKUP(A9,[2]!LeachSS,13,FALSE)))</f>
        <v>Ceiling (High)</v>
      </c>
      <c r="E9" s="81">
        <f>IF((VLOOKUP(A9,[2]!LeachSS,15,FALSE))="0",(VLOOKUP(A9,[3]!Sone,7,FALSE)),MIN((VLOOKUP(A9,[3]!Sone,7,FALSE)),(VLOOKUP(A9,[2]!LeachSS,15,FALSE))))</f>
        <v>1000</v>
      </c>
      <c r="F9" s="33" t="str">
        <f>IF(E9=(VLOOKUP(A9,Meth2,3,FALSE)),(VLOOKUP(A9,Meth2,4,FALSE)),(VLOOKUP(A9,[2]!LeachSS,16,FALSE)))</f>
        <v>Ceiling (High)</v>
      </c>
      <c r="G9" s="144">
        <f>IF((VLOOKUP(A9,[2]!LeachSS,18,FALSE))="0",(VLOOKUP(A9,[3]!Sone,7,FALSE)),MIN((VLOOKUP(A9,[3]!Sone,7,FALSE)),(VLOOKUP(A9,[2]!LeachSS,18,FALSE))))</f>
        <v>1000</v>
      </c>
      <c r="H9" s="132" t="str">
        <f>IF(G9=(VLOOKUP(A9,Meth2,3,FALSE)),(VLOOKUP(A9,Meth2,4,FALSE)),(VLOOKUP(A9,[2]!LeachSS,19,FALSE)))</f>
        <v>Ceiling (High)</v>
      </c>
      <c r="I9" s="30"/>
    </row>
    <row r="10" spans="1:19">
      <c r="A10" s="28" t="s">
        <v>101</v>
      </c>
      <c r="B10" s="264" t="s">
        <v>212</v>
      </c>
      <c r="C10" s="163">
        <f>IF((VLOOKUP(A10,[2]!LeachSS,12,FALSE))="0",(VLOOKUP(A10,[3]!Sone,7,FALSE)),MIN((VLOOKUP(A10,[3]!Sone,7,FALSE)),(VLOOKUP(A10,[2]!LeachSS,12,FALSE))))</f>
        <v>20</v>
      </c>
      <c r="D10" s="123" t="str">
        <f>IF(C10=(VLOOKUP(A10,Meth2,3,FALSE)),(VLOOKUP(A10,Meth2,4,FALSE)),(VLOOKUP(A10,[2]!LeachSS,13,FALSE)))</f>
        <v>Noncancer Risk</v>
      </c>
      <c r="E10" s="81">
        <f>IF((VLOOKUP(A10,[2]!LeachSS,15,FALSE))="0",(VLOOKUP(A10,[3]!Sone,7,FALSE)),MIN((VLOOKUP(A10,[3]!Sone,7,FALSE)),(VLOOKUP(A10,[2]!LeachSS,15,FALSE))))</f>
        <v>20</v>
      </c>
      <c r="F10" s="33" t="str">
        <f>IF(E10=(VLOOKUP(A10,Meth2,3,FALSE)),(VLOOKUP(A10,Meth2,4,FALSE)),(VLOOKUP(A10,[2]!LeachSS,16,FALSE)))</f>
        <v>Noncancer Risk</v>
      </c>
      <c r="G10" s="144">
        <f>IF((VLOOKUP(A10,[2]!LeachSS,18,FALSE))="0",(VLOOKUP(A10,[3]!Sone,7,FALSE)),MIN((VLOOKUP(A10,[3]!Sone,7,FALSE)),(VLOOKUP(A10,[2]!LeachSS,18,FALSE))))</f>
        <v>20</v>
      </c>
      <c r="H10" s="132" t="str">
        <f>IF(G10=(VLOOKUP(A10,Meth2,3,FALSE)),(VLOOKUP(A10,Meth2,4,FALSE)),(VLOOKUP(A10,[2]!LeachSS,19,FALSE)))</f>
        <v>Noncancer Risk</v>
      </c>
      <c r="I10" s="30"/>
    </row>
    <row r="11" spans="1:19">
      <c r="A11" s="28" t="s">
        <v>100</v>
      </c>
      <c r="B11" s="264" t="s">
        <v>211</v>
      </c>
      <c r="C11" s="163">
        <f>IF((VLOOKUP(A11,[2]!LeachSS,12,FALSE))="0",(VLOOKUP(A11,[3]!Sone,7,FALSE)),MIN((VLOOKUP(A11,[3]!Sone,7,FALSE)),(VLOOKUP(A11,[2]!LeachSS,12,FALSE))))</f>
        <v>20</v>
      </c>
      <c r="D11" s="123" t="str">
        <f>IF(C11=(VLOOKUP(A11,Meth2,3,FALSE)),(VLOOKUP(A11,Meth2,4,FALSE)),(VLOOKUP(A11,[2]!LeachSS,13,FALSE)))</f>
        <v>Background</v>
      </c>
      <c r="E11" s="81">
        <f>IF((VLOOKUP(A11,[2]!LeachSS,15,FALSE))="0",(VLOOKUP(A11,[3]!Sone,7,FALSE)),MIN((VLOOKUP(A11,[3]!Sone,7,FALSE)),(VLOOKUP(A11,[2]!LeachSS,15,FALSE))))</f>
        <v>20</v>
      </c>
      <c r="F11" s="33" t="str">
        <f>IF(E11=(VLOOKUP(A11,Meth2,3,FALSE)),(VLOOKUP(A11,Meth2,4,FALSE)),(VLOOKUP(A11,[2]!LeachSS,16,FALSE)))</f>
        <v>Background</v>
      </c>
      <c r="G11" s="144">
        <f>IF((VLOOKUP(A11,[2]!LeachSS,18,FALSE))="0",(VLOOKUP(A11,[3]!Sone,7,FALSE)),MIN((VLOOKUP(A11,[3]!Sone,7,FALSE)),(VLOOKUP(A11,[2]!LeachSS,18,FALSE))))</f>
        <v>20</v>
      </c>
      <c r="H11" s="132" t="str">
        <f>IF(G11=(VLOOKUP(A11,Meth2,3,FALSE)),(VLOOKUP(A11,Meth2,4,FALSE)),(VLOOKUP(A11,[2]!LeachSS,19,FALSE)))</f>
        <v>Background</v>
      </c>
      <c r="I11" s="30"/>
    </row>
    <row r="12" spans="1:19">
      <c r="A12" s="28" t="s">
        <v>99</v>
      </c>
      <c r="B12" s="264" t="s">
        <v>210</v>
      </c>
      <c r="C12" s="163">
        <f>IF((VLOOKUP(A12,[2]!LeachSS,12,FALSE))="0",(VLOOKUP(A12,[3]!Sone,7,FALSE)),MIN((VLOOKUP(A12,[3]!Sone,7,FALSE)),(VLOOKUP(A12,[2]!LeachSS,12,FALSE))))</f>
        <v>1000</v>
      </c>
      <c r="D12" s="123" t="str">
        <f>IF(C12=(VLOOKUP(A12,Meth2,3,FALSE)),(VLOOKUP(A12,Meth2,4,FALSE)),(VLOOKUP(A12,[2]!LeachSS,13,FALSE)))</f>
        <v>Ceiling (High)</v>
      </c>
      <c r="E12" s="81">
        <f>IF((VLOOKUP(A12,[2]!LeachSS,15,FALSE))="0",(VLOOKUP(A12,[3]!Sone,7,FALSE)),MIN((VLOOKUP(A12,[3]!Sone,7,FALSE)),(VLOOKUP(A12,[2]!LeachSS,15,FALSE))))</f>
        <v>1000</v>
      </c>
      <c r="F12" s="33" t="str">
        <f>IF(E12=(VLOOKUP(A12,Meth2,3,FALSE)),(VLOOKUP(A12,Meth2,4,FALSE)),(VLOOKUP(A12,[2]!LeachSS,16,FALSE)))</f>
        <v>Ceiling (High)</v>
      </c>
      <c r="G12" s="144">
        <f>IF((VLOOKUP(A12,[2]!LeachSS,18,FALSE))="0",(VLOOKUP(A12,[3]!Sone,7,FALSE)),MIN((VLOOKUP(A12,[3]!Sone,7,FALSE)),(VLOOKUP(A12,[2]!LeachSS,18,FALSE))))</f>
        <v>1000</v>
      </c>
      <c r="H12" s="132" t="str">
        <f>IF(G12=(VLOOKUP(A12,Meth2,3,FALSE)),(VLOOKUP(A12,Meth2,4,FALSE)),(VLOOKUP(A12,[2]!LeachSS,19,FALSE)))</f>
        <v>Ceiling (High)</v>
      </c>
      <c r="I12" s="30"/>
    </row>
    <row r="13" spans="1:19">
      <c r="A13" s="28" t="s">
        <v>98</v>
      </c>
      <c r="B13" s="264" t="s">
        <v>209</v>
      </c>
      <c r="C13" s="163">
        <f>IF((VLOOKUP(A13,[2]!LeachSS,12,FALSE))="0",(VLOOKUP(A13,[3]!Sone,7,FALSE)),MIN((VLOOKUP(A13,[3]!Sone,7,FALSE)),(VLOOKUP(A13,[2]!LeachSS,12,FALSE))))</f>
        <v>2</v>
      </c>
      <c r="D13" s="123" t="str">
        <f>IF(C13=(VLOOKUP(A13,Meth2,3,FALSE)),(VLOOKUP(A13,Meth2,4,FALSE)),(VLOOKUP(A13,[2]!LeachSS,13,FALSE)))</f>
        <v>Leaching</v>
      </c>
      <c r="E13" s="81">
        <f>IF((VLOOKUP(A13,[2]!LeachSS,15,FALSE))="0",(VLOOKUP(A13,[3]!Sone,7,FALSE)),MIN((VLOOKUP(A13,[3]!Sone,7,FALSE)),(VLOOKUP(A13,[2]!LeachSS,15,FALSE))))</f>
        <v>40</v>
      </c>
      <c r="F13" s="33" t="str">
        <f>IF(E13=(VLOOKUP(A13,Meth2,3,FALSE)),(VLOOKUP(A13,Meth2,4,FALSE)),(VLOOKUP(A13,[2]!LeachSS,16,FALSE)))</f>
        <v>Cancer Risk</v>
      </c>
      <c r="G13" s="144">
        <f>IF((VLOOKUP(A13,[2]!LeachSS,18,FALSE))="0",(VLOOKUP(A13,[3]!Sone,7,FALSE)),MIN((VLOOKUP(A13,[3]!Sone,7,FALSE)),(VLOOKUP(A13,[2]!LeachSS,18,FALSE))))</f>
        <v>40</v>
      </c>
      <c r="H13" s="132" t="str">
        <f>IF(G13=(VLOOKUP(A13,Meth2,3,FALSE)),(VLOOKUP(A13,Meth2,4,FALSE)),(VLOOKUP(A13,[2]!LeachSS,19,FALSE)))</f>
        <v>Cancer Risk</v>
      </c>
      <c r="I13" s="30"/>
    </row>
    <row r="14" spans="1:19">
      <c r="A14" s="28" t="s">
        <v>97</v>
      </c>
      <c r="B14" s="264" t="s">
        <v>208</v>
      </c>
      <c r="C14" s="163">
        <f>IF((VLOOKUP(A14,[2]!LeachSS,12,FALSE))="0",(VLOOKUP(A14,[3]!Sone,7,FALSE)),MIN((VLOOKUP(A14,[3]!Sone,7,FALSE)),(VLOOKUP(A14,[2]!LeachSS,12,FALSE))))</f>
        <v>7</v>
      </c>
      <c r="D14" s="123" t="str">
        <f>IF(C14=(VLOOKUP(A14,Meth2,3,FALSE)),(VLOOKUP(A14,Meth2,4,FALSE)),(VLOOKUP(A14,[2]!LeachSS,13,FALSE)))</f>
        <v>Cancer Risk</v>
      </c>
      <c r="E14" s="81">
        <f>IF((VLOOKUP(A14,[2]!LeachSS,15,FALSE))="0",(VLOOKUP(A14,[3]!Sone,7,FALSE)),MIN((VLOOKUP(A14,[3]!Sone,7,FALSE)),(VLOOKUP(A14,[2]!LeachSS,15,FALSE))))</f>
        <v>7</v>
      </c>
      <c r="F14" s="33" t="str">
        <f>IF(E14=(VLOOKUP(A14,Meth2,3,FALSE)),(VLOOKUP(A14,Meth2,4,FALSE)),(VLOOKUP(A14,[2]!LeachSS,16,FALSE)))</f>
        <v>Cancer Risk</v>
      </c>
      <c r="G14" s="144">
        <f>IF((VLOOKUP(A14,[2]!LeachSS,18,FALSE))="0",(VLOOKUP(A14,[3]!Sone,7,FALSE)),MIN((VLOOKUP(A14,[3]!Sone,7,FALSE)),(VLOOKUP(A14,[2]!LeachSS,18,FALSE))))</f>
        <v>7</v>
      </c>
      <c r="H14" s="132" t="str">
        <f>IF(G14=(VLOOKUP(A14,Meth2,3,FALSE)),(VLOOKUP(A14,Meth2,4,FALSE)),(VLOOKUP(A14,[2]!LeachSS,19,FALSE)))</f>
        <v>Cancer Risk</v>
      </c>
      <c r="I14" s="30"/>
    </row>
    <row r="15" spans="1:19">
      <c r="A15" s="28" t="s">
        <v>96</v>
      </c>
      <c r="B15" s="264" t="s">
        <v>207</v>
      </c>
      <c r="C15" s="163">
        <f>IF((VLOOKUP(A15,[2]!LeachSS,12,FALSE))="0",(VLOOKUP(A15,[3]!Sone,7,FALSE)),MIN((VLOOKUP(A15,[3]!Sone,7,FALSE)),(VLOOKUP(A15,[2]!LeachSS,12,FALSE))))</f>
        <v>2</v>
      </c>
      <c r="D15" s="123" t="str">
        <f>IF(C15=(VLOOKUP(A15,Meth2,3,FALSE)),(VLOOKUP(A15,Meth2,4,FALSE)),(VLOOKUP(A15,[2]!LeachSS,13,FALSE)))</f>
        <v>Background</v>
      </c>
      <c r="E15" s="81">
        <f>IF((VLOOKUP(A15,[2]!LeachSS,15,FALSE))="0",(VLOOKUP(A15,[3]!Sone,7,FALSE)),MIN((VLOOKUP(A15,[3]!Sone,7,FALSE)),(VLOOKUP(A15,[2]!LeachSS,15,FALSE))))</f>
        <v>2</v>
      </c>
      <c r="F15" s="33" t="str">
        <f>IF(E15=(VLOOKUP(A15,Meth2,3,FALSE)),(VLOOKUP(A15,Meth2,4,FALSE)),(VLOOKUP(A15,[2]!LeachSS,16,FALSE)))</f>
        <v>Background</v>
      </c>
      <c r="G15" s="144">
        <f>IF((VLOOKUP(A15,[2]!LeachSS,18,FALSE))="0",(VLOOKUP(A15,[3]!Sone,7,FALSE)),MIN((VLOOKUP(A15,[3]!Sone,7,FALSE)),(VLOOKUP(A15,[2]!LeachSS,18,FALSE))))</f>
        <v>2</v>
      </c>
      <c r="H15" s="132" t="str">
        <f>IF(G15=(VLOOKUP(A15,Meth2,3,FALSE)),(VLOOKUP(A15,Meth2,4,FALSE)),(VLOOKUP(A15,[2]!LeachSS,19,FALSE)))</f>
        <v>Background</v>
      </c>
      <c r="I15" s="30"/>
    </row>
    <row r="16" spans="1:19">
      <c r="A16" s="28" t="s">
        <v>95</v>
      </c>
      <c r="B16" s="264" t="s">
        <v>206</v>
      </c>
      <c r="C16" s="163">
        <f>IF((VLOOKUP(A16,[2]!LeachSS,12,FALSE))="0",(VLOOKUP(A16,[3]!Sone,7,FALSE)),MIN((VLOOKUP(A16,[3]!Sone,7,FALSE)),(VLOOKUP(A16,[2]!LeachSS,12,FALSE))))</f>
        <v>7</v>
      </c>
      <c r="D16" s="123" t="str">
        <f>IF(C16=(VLOOKUP(A16,Meth2,3,FALSE)),(VLOOKUP(A16,Meth2,4,FALSE)),(VLOOKUP(A16,[2]!LeachSS,13,FALSE)))</f>
        <v>Cancer Risk</v>
      </c>
      <c r="E16" s="81">
        <f>IF((VLOOKUP(A16,[2]!LeachSS,15,FALSE))="0",(VLOOKUP(A16,[3]!Sone,7,FALSE)),MIN((VLOOKUP(A16,[3]!Sone,7,FALSE)),(VLOOKUP(A16,[2]!LeachSS,15,FALSE))))</f>
        <v>7</v>
      </c>
      <c r="F16" s="33" t="str">
        <f>IF(E16=(VLOOKUP(A16,Meth2,3,FALSE)),(VLOOKUP(A16,Meth2,4,FALSE)),(VLOOKUP(A16,[2]!LeachSS,16,FALSE)))</f>
        <v>Cancer Risk</v>
      </c>
      <c r="G16" s="144">
        <f>IF((VLOOKUP(A16,[2]!LeachSS,18,FALSE))="0",(VLOOKUP(A16,[3]!Sone,7,FALSE)),MIN((VLOOKUP(A16,[3]!Sone,7,FALSE)),(VLOOKUP(A16,[2]!LeachSS,18,FALSE))))</f>
        <v>7</v>
      </c>
      <c r="H16" s="132" t="str">
        <f>IF(G16=(VLOOKUP(A16,Meth2,3,FALSE)),(VLOOKUP(A16,Meth2,4,FALSE)),(VLOOKUP(A16,[2]!LeachSS,19,FALSE)))</f>
        <v>Cancer Risk</v>
      </c>
      <c r="I16" s="30"/>
    </row>
    <row r="17" spans="1:9">
      <c r="A17" s="28" t="s">
        <v>94</v>
      </c>
      <c r="B17" s="264" t="s">
        <v>205</v>
      </c>
      <c r="C17" s="163">
        <f>IF((VLOOKUP(A17,[2]!LeachSS,12,FALSE))="0",(VLOOKUP(A17,[3]!Sone,7,FALSE)),MIN((VLOOKUP(A17,[3]!Sone,7,FALSE)),(VLOOKUP(A17,[2]!LeachSS,12,FALSE))))</f>
        <v>1000</v>
      </c>
      <c r="D17" s="123" t="str">
        <f>IF(C17=(VLOOKUP(A17,Meth2,3,FALSE)),(VLOOKUP(A17,Meth2,4,FALSE)),(VLOOKUP(A17,[2]!LeachSS,13,FALSE)))</f>
        <v>Ceiling (High)</v>
      </c>
      <c r="E17" s="81">
        <f>IF((VLOOKUP(A17,[2]!LeachSS,15,FALSE))="0",(VLOOKUP(A17,[3]!Sone,7,FALSE)),MIN((VLOOKUP(A17,[3]!Sone,7,FALSE)),(VLOOKUP(A17,[2]!LeachSS,15,FALSE))))</f>
        <v>1000</v>
      </c>
      <c r="F17" s="33" t="str">
        <f>IF(E17=(VLOOKUP(A17,Meth2,3,FALSE)),(VLOOKUP(A17,Meth2,4,FALSE)),(VLOOKUP(A17,[2]!LeachSS,16,FALSE)))</f>
        <v>Ceiling (High)</v>
      </c>
      <c r="G17" s="144">
        <f>IF((VLOOKUP(A17,[2]!LeachSS,18,FALSE))="0",(VLOOKUP(A17,[3]!Sone,7,FALSE)),MIN((VLOOKUP(A17,[3]!Sone,7,FALSE)),(VLOOKUP(A17,[2]!LeachSS,18,FALSE))))</f>
        <v>1000</v>
      </c>
      <c r="H17" s="132" t="str">
        <f>IF(G17=(VLOOKUP(A17,Meth2,3,FALSE)),(VLOOKUP(A17,Meth2,4,FALSE)),(VLOOKUP(A17,[2]!LeachSS,19,FALSE)))</f>
        <v>Ceiling (High)</v>
      </c>
      <c r="I17" s="30"/>
    </row>
    <row r="18" spans="1:9">
      <c r="A18" s="28" t="s">
        <v>93</v>
      </c>
      <c r="B18" s="264" t="s">
        <v>204</v>
      </c>
      <c r="C18" s="163">
        <f>IF((VLOOKUP(A18,[2]!LeachSS,12,FALSE))="0",(VLOOKUP(A18,[3]!Sone,7,FALSE)),MIN((VLOOKUP(A18,[3]!Sone,7,FALSE)),(VLOOKUP(A18,[2]!LeachSS,12,FALSE))))</f>
        <v>70</v>
      </c>
      <c r="D18" s="123" t="str">
        <f>IF(C18=(VLOOKUP(A18,Meth2,3,FALSE)),(VLOOKUP(A18,Meth2,4,FALSE)),(VLOOKUP(A18,[2]!LeachSS,13,FALSE)))</f>
        <v>Cancer Risk</v>
      </c>
      <c r="E18" s="81">
        <f>IF((VLOOKUP(A18,[2]!LeachSS,15,FALSE))="0",(VLOOKUP(A18,[3]!Sone,7,FALSE)),MIN((VLOOKUP(A18,[3]!Sone,7,FALSE)),(VLOOKUP(A18,[2]!LeachSS,15,FALSE))))</f>
        <v>70</v>
      </c>
      <c r="F18" s="33" t="str">
        <f>IF(E18=(VLOOKUP(A18,Meth2,3,FALSE)),(VLOOKUP(A18,Meth2,4,FALSE)),(VLOOKUP(A18,[2]!LeachSS,16,FALSE)))</f>
        <v>Cancer Risk</v>
      </c>
      <c r="G18" s="144">
        <f>IF((VLOOKUP(A18,[2]!LeachSS,18,FALSE))="0",(VLOOKUP(A18,[3]!Sone,7,FALSE)),MIN((VLOOKUP(A18,[3]!Sone,7,FALSE)),(VLOOKUP(A18,[2]!LeachSS,18,FALSE))))</f>
        <v>70</v>
      </c>
      <c r="H18" s="132" t="str">
        <f>IF(G18=(VLOOKUP(A18,Meth2,3,FALSE)),(VLOOKUP(A18,Meth2,4,FALSE)),(VLOOKUP(A18,[2]!LeachSS,19,FALSE)))</f>
        <v>Cancer Risk</v>
      </c>
      <c r="I18" s="30"/>
    </row>
    <row r="19" spans="1:9">
      <c r="A19" s="28" t="s">
        <v>92</v>
      </c>
      <c r="B19" s="264" t="s">
        <v>203</v>
      </c>
      <c r="C19" s="163">
        <f>IF((VLOOKUP(A19,[2]!LeachSS,12,FALSE))="0",(VLOOKUP(A19,[3]!Sone,7,FALSE)),MIN((VLOOKUP(A19,[3]!Sone,7,FALSE)),(VLOOKUP(A19,[2]!LeachSS,12,FALSE))))</f>
        <v>90</v>
      </c>
      <c r="D19" s="123" t="str">
        <f>IF(C19=(VLOOKUP(A19,Meth2,3,FALSE)),(VLOOKUP(A19,Meth2,4,FALSE)),(VLOOKUP(A19,[2]!LeachSS,13,FALSE)))</f>
        <v>Noncancer Risk</v>
      </c>
      <c r="E19" s="81">
        <f>IF((VLOOKUP(A19,[2]!LeachSS,15,FALSE))="0",(VLOOKUP(A19,[3]!Sone,7,FALSE)),MIN((VLOOKUP(A19,[3]!Sone,7,FALSE)),(VLOOKUP(A19,[2]!LeachSS,15,FALSE))))</f>
        <v>90</v>
      </c>
      <c r="F19" s="33" t="str">
        <f>IF(E19=(VLOOKUP(A19,Meth2,3,FALSE)),(VLOOKUP(A19,Meth2,4,FALSE)),(VLOOKUP(A19,[2]!LeachSS,16,FALSE)))</f>
        <v>Noncancer Risk</v>
      </c>
      <c r="G19" s="144">
        <f>IF((VLOOKUP(A19,[2]!LeachSS,18,FALSE))="0",(VLOOKUP(A19,[3]!Sone,7,FALSE)),MIN((VLOOKUP(A19,[3]!Sone,7,FALSE)),(VLOOKUP(A19,[2]!LeachSS,18,FALSE))))</f>
        <v>90</v>
      </c>
      <c r="H19" s="132" t="str">
        <f>IF(G19=(VLOOKUP(A19,Meth2,3,FALSE)),(VLOOKUP(A19,Meth2,4,FALSE)),(VLOOKUP(A19,[2]!LeachSS,19,FALSE)))</f>
        <v>Noncancer Risk</v>
      </c>
      <c r="I19" s="30"/>
    </row>
    <row r="20" spans="1:9">
      <c r="A20" s="28" t="s">
        <v>91</v>
      </c>
      <c r="B20" s="264" t="s">
        <v>202</v>
      </c>
      <c r="C20" s="163">
        <f>IF((VLOOKUP(A20,[2]!LeachSS,12,FALSE))="0",(VLOOKUP(A20,[3]!Sone,7,FALSE)),MIN((VLOOKUP(A20,[3]!Sone,7,FALSE)),(VLOOKUP(A20,[2]!LeachSS,12,FALSE))))</f>
        <v>0.05</v>
      </c>
      <c r="D20" s="123" t="str">
        <f>IF(C20=(VLOOKUP(A20,Meth2,3,FALSE)),(VLOOKUP(A20,Meth2,4,FALSE)),(VLOOKUP(A20,[2]!LeachSS,13,FALSE)))</f>
        <v>PQL</v>
      </c>
      <c r="E20" s="81">
        <f>IF((VLOOKUP(A20,[2]!LeachSS,15,FALSE))="0",(VLOOKUP(A20,[3]!Sone,7,FALSE)),MIN((VLOOKUP(A20,[3]!Sone,7,FALSE)),(VLOOKUP(A20,[2]!LeachSS,15,FALSE))))</f>
        <v>6</v>
      </c>
      <c r="F20" s="33" t="str">
        <f>IF(E20=(VLOOKUP(A20,Meth2,3,FALSE)),(VLOOKUP(A20,Meth2,4,FALSE)),(VLOOKUP(A20,[2]!LeachSS,16,FALSE)))</f>
        <v>Leaching</v>
      </c>
      <c r="G20" s="144">
        <f>IF((VLOOKUP(A20,[2]!LeachSS,18,FALSE))="0",(VLOOKUP(A20,[3]!Sone,7,FALSE)),MIN((VLOOKUP(A20,[3]!Sone,7,FALSE)),(VLOOKUP(A20,[2]!LeachSS,18,FALSE))))</f>
        <v>1000</v>
      </c>
      <c r="H20" s="132" t="str">
        <f>IF(G20=(VLOOKUP(A20,Meth2,3,FALSE)),(VLOOKUP(A20,Meth2,4,FALSE)),(VLOOKUP(A20,[2]!LeachSS,19,FALSE)))</f>
        <v>Ceiling (High)</v>
      </c>
      <c r="I20" s="30"/>
    </row>
    <row r="21" spans="1:9">
      <c r="A21" s="28" t="s">
        <v>90</v>
      </c>
      <c r="B21" s="264" t="s">
        <v>201</v>
      </c>
      <c r="C21" s="163">
        <f>IF((VLOOKUP(A21,[2]!LeachSS,12,FALSE))="0",(VLOOKUP(A21,[3]!Sone,7,FALSE)),MIN((VLOOKUP(A21,[3]!Sone,7,FALSE)),(VLOOKUP(A21,[2]!LeachSS,12,FALSE))))</f>
        <v>0.7</v>
      </c>
      <c r="D21" s="123" t="str">
        <f>IF(C21=(VLOOKUP(A21,Meth2,3,FALSE)),(VLOOKUP(A21,Meth2,4,FALSE)),(VLOOKUP(A21,[2]!LeachSS,13,FALSE)))</f>
        <v>PQL</v>
      </c>
      <c r="E21" s="81">
        <f>IF((VLOOKUP(A21,[2]!LeachSS,15,FALSE))="0",(VLOOKUP(A21,[3]!Sone,7,FALSE)),MIN((VLOOKUP(A21,[3]!Sone,7,FALSE)),(VLOOKUP(A21,[2]!LeachSS,15,FALSE))))</f>
        <v>0.7</v>
      </c>
      <c r="F21" s="33" t="str">
        <f>IF(E21=(VLOOKUP(A21,Meth2,3,FALSE)),(VLOOKUP(A21,Meth2,4,FALSE)),(VLOOKUP(A21,[2]!LeachSS,16,FALSE)))</f>
        <v>PQL</v>
      </c>
      <c r="G21" s="144">
        <f>IF((VLOOKUP(A21,[2]!LeachSS,18,FALSE))="0",(VLOOKUP(A21,[3]!Sone,7,FALSE)),MIN((VLOOKUP(A21,[3]!Sone,7,FALSE)),(VLOOKUP(A21,[2]!LeachSS,18,FALSE))))</f>
        <v>2</v>
      </c>
      <c r="H21" s="132" t="str">
        <f>IF(G21=(VLOOKUP(A21,Meth2,3,FALSE)),(VLOOKUP(A21,Meth2,4,FALSE)),(VLOOKUP(A21,[2]!LeachSS,19,FALSE)))</f>
        <v>Cancer Risk</v>
      </c>
      <c r="I21" s="30"/>
    </row>
    <row r="22" spans="1:9">
      <c r="A22" s="28" t="s">
        <v>89</v>
      </c>
      <c r="B22" s="8" t="s">
        <v>324</v>
      </c>
      <c r="C22" s="163">
        <f>IF((VLOOKUP(A22,[2]!LeachSS,12,FALSE))="0",(VLOOKUP(A22,[3]!Sone,7,FALSE)),MIN((VLOOKUP(A22,[3]!Sone,7,FALSE)),(VLOOKUP(A22,[2]!LeachSS,12,FALSE))))</f>
        <v>0.7</v>
      </c>
      <c r="D22" s="123" t="str">
        <f>IF(C22=(VLOOKUP(A22,Meth2,3,FALSE)),(VLOOKUP(A22,Meth2,4,FALSE)),(VLOOKUP(A22,[2]!LeachSS,13,FALSE)))</f>
        <v>PQL</v>
      </c>
      <c r="E22" s="81">
        <f>IF((VLOOKUP(A22,[2]!LeachSS,15,FALSE))="0",(VLOOKUP(A22,[3]!Sone,7,FALSE)),MIN((VLOOKUP(A22,[3]!Sone,7,FALSE)),(VLOOKUP(A22,[2]!LeachSS,15,FALSE))))</f>
        <v>0.7</v>
      </c>
      <c r="F22" s="33" t="str">
        <f>IF(E22=(VLOOKUP(A22,Meth2,3,FALSE)),(VLOOKUP(A22,Meth2,4,FALSE)),(VLOOKUP(A22,[2]!LeachSS,16,FALSE)))</f>
        <v>PQL</v>
      </c>
      <c r="G22" s="144">
        <f>IF((VLOOKUP(A22,[2]!LeachSS,18,FALSE))="0",(VLOOKUP(A22,[3]!Sone,7,FALSE)),MIN((VLOOKUP(A22,[3]!Sone,7,FALSE)),(VLOOKUP(A22,[2]!LeachSS,18,FALSE))))</f>
        <v>30</v>
      </c>
      <c r="H22" s="132" t="str">
        <f>IF(G22=(VLOOKUP(A22,Meth2,3,FALSE)),(VLOOKUP(A22,Meth2,4,FALSE)),(VLOOKUP(A22,[2]!LeachSS,19,FALSE)))</f>
        <v>Cancer Risk</v>
      </c>
      <c r="I22" s="30"/>
    </row>
    <row r="23" spans="1:9">
      <c r="A23" s="28" t="s">
        <v>295</v>
      </c>
      <c r="B23" s="264" t="s">
        <v>200</v>
      </c>
      <c r="C23" s="163">
        <f>IF((VLOOKUP(A23,[2]!LeachSS,12,FALSE))="0",(VLOOKUP(A23,[3]!Sone,7,FALSE)),MIN((VLOOKUP(A23,[3]!Sone,7,FALSE)),(VLOOKUP(A23,[2]!LeachSS,12,FALSE))))</f>
        <v>90</v>
      </c>
      <c r="D23" s="123" t="str">
        <f>IF(C23=(VLOOKUP(A23,Meth2,3,FALSE)),(VLOOKUP(A23,Meth2,4,FALSE)),(VLOOKUP(A23,[2]!LeachSS,13,FALSE)))</f>
        <v>Cancer Risk</v>
      </c>
      <c r="E23" s="81">
        <f>IF((VLOOKUP(A23,[2]!LeachSS,15,FALSE))="0",(VLOOKUP(A23,[3]!Sone,7,FALSE)),MIN((VLOOKUP(A23,[3]!Sone,7,FALSE)),(VLOOKUP(A23,[2]!LeachSS,15,FALSE))))</f>
        <v>90</v>
      </c>
      <c r="F23" s="33" t="str">
        <f>IF(E23=(VLOOKUP(A23,Meth2,3,FALSE)),(VLOOKUP(A23,Meth2,4,FALSE)),(VLOOKUP(A23,[2]!LeachSS,16,FALSE)))</f>
        <v>Cancer Risk</v>
      </c>
      <c r="G23" s="144">
        <f>IF((VLOOKUP(A23,[2]!LeachSS,18,FALSE))="0",(VLOOKUP(A23,[3]!Sone,7,FALSE)),MIN((VLOOKUP(A23,[3]!Sone,7,FALSE)),(VLOOKUP(A23,[2]!LeachSS,18,FALSE))))</f>
        <v>90</v>
      </c>
      <c r="H23" s="132" t="str">
        <f>IF(G23=(VLOOKUP(A23,Meth2,3,FALSE)),(VLOOKUP(A23,Meth2,4,FALSE)),(VLOOKUP(A23,[2]!LeachSS,19,FALSE)))</f>
        <v>Cancer Risk</v>
      </c>
      <c r="I23" s="30"/>
    </row>
    <row r="24" spans="1:9">
      <c r="A24" s="28" t="s">
        <v>88</v>
      </c>
      <c r="B24" s="264" t="s">
        <v>199</v>
      </c>
      <c r="C24" s="163">
        <f>IF((VLOOKUP(A24,[2]!LeachSS,12,FALSE))="0",(VLOOKUP(A24,[3]!Sone,7,FALSE)),MIN((VLOOKUP(A24,[3]!Sone,7,FALSE)),(VLOOKUP(A24,[2]!LeachSS,12,FALSE))))</f>
        <v>0.1</v>
      </c>
      <c r="D24" s="123" t="str">
        <f>IF(C24=(VLOOKUP(A24,Meth2,3,FALSE)),(VLOOKUP(A24,Meth2,4,FALSE)),(VLOOKUP(A24,[2]!LeachSS,13,FALSE)))</f>
        <v>PQL</v>
      </c>
      <c r="E24" s="81">
        <f>IF((VLOOKUP(A24,[2]!LeachSS,15,FALSE))="0",(VLOOKUP(A24,[3]!Sone,7,FALSE)),MIN((VLOOKUP(A24,[3]!Sone,7,FALSE)),(VLOOKUP(A24,[2]!LeachSS,15,FALSE))))</f>
        <v>0.1</v>
      </c>
      <c r="F24" s="33" t="str">
        <f>IF(E24=(VLOOKUP(A24,Meth2,3,FALSE)),(VLOOKUP(A24,Meth2,4,FALSE)),(VLOOKUP(A24,[2]!LeachSS,16,FALSE)))</f>
        <v>PQL</v>
      </c>
      <c r="G24" s="144">
        <f>IF((VLOOKUP(A24,[2]!LeachSS,18,FALSE))="0",(VLOOKUP(A24,[3]!Sone,7,FALSE)),MIN((VLOOKUP(A24,[3]!Sone,7,FALSE)),(VLOOKUP(A24,[2]!LeachSS,18,FALSE))))</f>
        <v>30</v>
      </c>
      <c r="H24" s="132" t="str">
        <f>IF(G24=(VLOOKUP(A24,Meth2,3,FALSE)),(VLOOKUP(A24,Meth2,4,FALSE)),(VLOOKUP(A24,[2]!LeachSS,19,FALSE)))</f>
        <v>Cancer Risk</v>
      </c>
      <c r="I24" s="30"/>
    </row>
    <row r="25" spans="1:9">
      <c r="A25" s="28" t="s">
        <v>87</v>
      </c>
      <c r="B25" s="264" t="s">
        <v>198</v>
      </c>
      <c r="C25" s="163">
        <f>IF((VLOOKUP(A25,[2]!LeachSS,12,FALSE))="0",(VLOOKUP(A25,[3]!Sone,7,FALSE)),MIN((VLOOKUP(A25,[3]!Sone,7,FALSE)),(VLOOKUP(A25,[2]!LeachSS,12,FALSE))))</f>
        <v>0.1</v>
      </c>
      <c r="D25" s="123" t="str">
        <f>IF(C25=(VLOOKUP(A25,Meth2,3,FALSE)),(VLOOKUP(A25,Meth2,4,FALSE)),(VLOOKUP(A25,[2]!LeachSS,13,FALSE)))</f>
        <v>PQL</v>
      </c>
      <c r="E25" s="81">
        <f>IF((VLOOKUP(A25,[2]!LeachSS,15,FALSE))="0",(VLOOKUP(A25,[3]!Sone,7,FALSE)),MIN((VLOOKUP(A25,[3]!Sone,7,FALSE)),(VLOOKUP(A25,[2]!LeachSS,15,FALSE))))</f>
        <v>1</v>
      </c>
      <c r="F25" s="33" t="str">
        <f>IF(E25=(VLOOKUP(A25,Meth2,3,FALSE)),(VLOOKUP(A25,Meth2,4,FALSE)),(VLOOKUP(A25,[2]!LeachSS,16,FALSE)))</f>
        <v>Leaching</v>
      </c>
      <c r="G25" s="144">
        <f>IF((VLOOKUP(A25,[2]!LeachSS,18,FALSE))="0",(VLOOKUP(A25,[3]!Sone,7,FALSE)),MIN((VLOOKUP(A25,[3]!Sone,7,FALSE)),(VLOOKUP(A25,[2]!LeachSS,18,FALSE))))</f>
        <v>300</v>
      </c>
      <c r="H25" s="132" t="str">
        <f>IF(G25=(VLOOKUP(A25,Meth2,3,FALSE)),(VLOOKUP(A25,Meth2,4,FALSE)),(VLOOKUP(A25,[2]!LeachSS,19,FALSE)))</f>
        <v>Cancer Risk</v>
      </c>
      <c r="I25" s="30"/>
    </row>
    <row r="26" spans="1:9">
      <c r="A26" s="28" t="s">
        <v>86</v>
      </c>
      <c r="B26" s="264" t="s">
        <v>197</v>
      </c>
      <c r="C26" s="163">
        <f>IF((VLOOKUP(A26,[2]!LeachSS,12,FALSE))="0",(VLOOKUP(A26,[3]!Sone,7,FALSE)),MIN((VLOOKUP(A26,[3]!Sone,7,FALSE)),(VLOOKUP(A26,[2]!LeachSS,12,FALSE))))</f>
        <v>0.5</v>
      </c>
      <c r="D26" s="123" t="str">
        <f>IF(C26=(VLOOKUP(A26,Meth2,3,FALSE)),(VLOOKUP(A26,Meth2,4,FALSE)),(VLOOKUP(A26,[2]!LeachSS,13,FALSE)))</f>
        <v>PQL</v>
      </c>
      <c r="E26" s="81">
        <f>IF((VLOOKUP(A26,[2]!LeachSS,15,FALSE))="0",(VLOOKUP(A26,[3]!Sone,7,FALSE)),MIN((VLOOKUP(A26,[3]!Sone,7,FALSE)),(VLOOKUP(A26,[2]!LeachSS,15,FALSE))))</f>
        <v>0.5</v>
      </c>
      <c r="F26" s="33" t="str">
        <f>IF(E26=(VLOOKUP(A26,Meth2,3,FALSE)),(VLOOKUP(A26,Meth2,4,FALSE)),(VLOOKUP(A26,[2]!LeachSS,16,FALSE)))</f>
        <v>PQL</v>
      </c>
      <c r="G26" s="144">
        <f>IF((VLOOKUP(A26,[2]!LeachSS,18,FALSE))="0",(VLOOKUP(A26,[3]!Sone,7,FALSE)),MIN((VLOOKUP(A26,[3]!Sone,7,FALSE)),(VLOOKUP(A26,[2]!LeachSS,18,FALSE))))</f>
        <v>30</v>
      </c>
      <c r="H26" s="132" t="str">
        <f>IF(G26=(VLOOKUP(A26,Meth2,3,FALSE)),(VLOOKUP(A26,Meth2,4,FALSE)),(VLOOKUP(A26,[2]!LeachSS,19,FALSE)))</f>
        <v>Leaching</v>
      </c>
      <c r="I26" s="30"/>
    </row>
    <row r="27" spans="1:9">
      <c r="A27" s="28" t="s">
        <v>85</v>
      </c>
      <c r="B27" s="264" t="s">
        <v>196</v>
      </c>
      <c r="C27" s="163">
        <f>IF((VLOOKUP(A27,[2]!LeachSS,12,FALSE))="0",(VLOOKUP(A27,[3]!Sone,7,FALSE)),MIN((VLOOKUP(A27,[3]!Sone,7,FALSE)),(VLOOKUP(A27,[2]!LeachSS,12,FALSE))))</f>
        <v>70</v>
      </c>
      <c r="D27" s="123" t="str">
        <f>IF(C27=(VLOOKUP(A27,Meth2,3,FALSE)),(VLOOKUP(A27,Meth2,4,FALSE)),(VLOOKUP(A27,[2]!LeachSS,13,FALSE)))</f>
        <v>Noncancer Risk</v>
      </c>
      <c r="E27" s="81">
        <f>IF((VLOOKUP(A27,[2]!LeachSS,15,FALSE))="0",(VLOOKUP(A27,[3]!Sone,7,FALSE)),MIN((VLOOKUP(A27,[3]!Sone,7,FALSE)),(VLOOKUP(A27,[2]!LeachSS,15,FALSE))))</f>
        <v>70</v>
      </c>
      <c r="F27" s="33" t="str">
        <f>IF(E27=(VLOOKUP(A27,Meth2,3,FALSE)),(VLOOKUP(A27,Meth2,4,FALSE)),(VLOOKUP(A27,[2]!LeachSS,16,FALSE)))</f>
        <v>Noncancer Risk</v>
      </c>
      <c r="G27" s="144">
        <f>IF((VLOOKUP(A27,[2]!LeachSS,18,FALSE))="0",(VLOOKUP(A27,[3]!Sone,7,FALSE)),MIN((VLOOKUP(A27,[3]!Sone,7,FALSE)),(VLOOKUP(A27,[2]!LeachSS,18,FALSE))))</f>
        <v>70</v>
      </c>
      <c r="H27" s="132" t="str">
        <f>IF(G27=(VLOOKUP(A27,Meth2,3,FALSE)),(VLOOKUP(A27,Meth2,4,FALSE)),(VLOOKUP(A27,[2]!LeachSS,19,FALSE)))</f>
        <v>Noncancer Risk</v>
      </c>
      <c r="I27" s="30"/>
    </row>
    <row r="28" spans="1:9">
      <c r="A28" s="28" t="s">
        <v>84</v>
      </c>
      <c r="B28" s="264" t="s">
        <v>195</v>
      </c>
      <c r="C28" s="163">
        <f>IF((VLOOKUP(A28,[2]!LeachSS,12,FALSE))="0",(VLOOKUP(A28,[3]!Sone,7,FALSE)),MIN((VLOOKUP(A28,[3]!Sone,7,FALSE)),(VLOOKUP(A28,[2]!LeachSS,12,FALSE))))</f>
        <v>10</v>
      </c>
      <c r="D28" s="123" t="str">
        <f>IF(C28=(VLOOKUP(A28,Meth2,3,FALSE)),(VLOOKUP(A28,Meth2,4,FALSE)),(VLOOKUP(A28,[2]!LeachSS,13,FALSE)))</f>
        <v>Leaching</v>
      </c>
      <c r="E28" s="81">
        <f>IF((VLOOKUP(A28,[2]!LeachSS,15,FALSE))="0",(VLOOKUP(A28,[3]!Sone,7,FALSE)),MIN((VLOOKUP(A28,[3]!Sone,7,FALSE)),(VLOOKUP(A28,[2]!LeachSS,15,FALSE))))</f>
        <v>5</v>
      </c>
      <c r="F28" s="33" t="str">
        <f>IF(E28=(VLOOKUP(A28,Meth2,3,FALSE)),(VLOOKUP(A28,Meth2,4,FALSE)),(VLOOKUP(A28,[2]!LeachSS,16,FALSE)))</f>
        <v>Leaching</v>
      </c>
      <c r="G28" s="144">
        <f>IF((VLOOKUP(A28,[2]!LeachSS,18,FALSE))="0",(VLOOKUP(A28,[3]!Sone,7,FALSE)),MIN((VLOOKUP(A28,[3]!Sone,7,FALSE)),(VLOOKUP(A28,[2]!LeachSS,18,FALSE))))</f>
        <v>30</v>
      </c>
      <c r="H28" s="132" t="str">
        <f>IF(G28=(VLOOKUP(A28,Meth2,3,FALSE)),(VLOOKUP(A28,Meth2,4,FALSE)),(VLOOKUP(A28,[2]!LeachSS,19,FALSE)))</f>
        <v>Cancer Risk</v>
      </c>
      <c r="I28" s="30"/>
    </row>
    <row r="29" spans="1:9">
      <c r="A29" s="28" t="s">
        <v>83</v>
      </c>
      <c r="B29" s="264" t="s">
        <v>194</v>
      </c>
      <c r="C29" s="163">
        <f>IF((VLOOKUP(A29,[2]!LeachSS,12,FALSE))="0",(VLOOKUP(A29,[3]!Sone,7,FALSE)),MIN((VLOOKUP(A29,[3]!Sone,7,FALSE)),(VLOOKUP(A29,[2]!LeachSS,12,FALSE))))</f>
        <v>5</v>
      </c>
      <c r="D29" s="123" t="str">
        <f>IF(C29=(VLOOKUP(A29,Meth2,3,FALSE)),(VLOOKUP(A29,Meth2,4,FALSE)),(VLOOKUP(A29,[2]!LeachSS,13,FALSE)))</f>
        <v>Cancer Risk</v>
      </c>
      <c r="E29" s="81">
        <f>IF((VLOOKUP(A29,[2]!LeachSS,15,FALSE))="0",(VLOOKUP(A29,[3]!Sone,7,FALSE)),MIN((VLOOKUP(A29,[3]!Sone,7,FALSE)),(VLOOKUP(A29,[2]!LeachSS,15,FALSE))))</f>
        <v>5</v>
      </c>
      <c r="F29" s="33" t="str">
        <f>IF(E29=(VLOOKUP(A29,Meth2,3,FALSE)),(VLOOKUP(A29,Meth2,4,FALSE)),(VLOOKUP(A29,[2]!LeachSS,16,FALSE)))</f>
        <v>Cancer Risk</v>
      </c>
      <c r="G29" s="144">
        <f>IF((VLOOKUP(A29,[2]!LeachSS,18,FALSE))="0",(VLOOKUP(A29,[3]!Sone,7,FALSE)),MIN((VLOOKUP(A29,[3]!Sone,7,FALSE)),(VLOOKUP(A29,[2]!LeachSS,18,FALSE))))</f>
        <v>5</v>
      </c>
      <c r="H29" s="132" t="str">
        <f>IF(G29=(VLOOKUP(A29,Meth2,3,FALSE)),(VLOOKUP(A29,Meth2,4,FALSE)),(VLOOKUP(A29,[2]!LeachSS,19,FALSE)))</f>
        <v>Cancer Risk</v>
      </c>
      <c r="I29" s="30"/>
    </row>
    <row r="30" spans="1:9">
      <c r="A30" s="28" t="s">
        <v>82</v>
      </c>
      <c r="B30" s="265" t="s">
        <v>193</v>
      </c>
      <c r="C30" s="163">
        <f>IF((VLOOKUP(A30,[2]!LeachSS,12,FALSE))="0",(VLOOKUP(A30,[3]!Sone,7,FALSE)),MIN((VLOOKUP(A30,[3]!Sone,7,FALSE)),(VLOOKUP(A30,[2]!LeachSS,12,FALSE))))</f>
        <v>1</v>
      </c>
      <c r="D30" s="123" t="str">
        <f>IF(C30=(VLOOKUP(A30,Meth2,3,FALSE)),(VLOOKUP(A30,Meth2,4,FALSE)),(VLOOKUP(A30,[2]!LeachSS,13,FALSE)))</f>
        <v>PQL</v>
      </c>
      <c r="E30" s="81">
        <f>IF((VLOOKUP(A30,[2]!LeachSS,15,FALSE))="0",(VLOOKUP(A30,[3]!Sone,7,FALSE)),MIN((VLOOKUP(A30,[3]!Sone,7,FALSE)),(VLOOKUP(A30,[2]!LeachSS,15,FALSE))))</f>
        <v>7</v>
      </c>
      <c r="F30" s="33" t="str">
        <f>IF(E30=(VLOOKUP(A30,Meth2,3,FALSE)),(VLOOKUP(A30,Meth2,4,FALSE)),(VLOOKUP(A30,[2]!LeachSS,16,FALSE)))</f>
        <v>Cancer Risk</v>
      </c>
      <c r="G30" s="144">
        <f>IF((VLOOKUP(A30,[2]!LeachSS,18,FALSE))="0",(VLOOKUP(A30,[3]!Sone,7,FALSE)),MIN((VLOOKUP(A30,[3]!Sone,7,FALSE)),(VLOOKUP(A30,[2]!LeachSS,18,FALSE))))</f>
        <v>3</v>
      </c>
      <c r="H30" s="132" t="str">
        <f>IF(G30=(VLOOKUP(A30,Meth2,3,FALSE)),(VLOOKUP(A30,Meth2,4,FALSE)),(VLOOKUP(A30,[2]!LeachSS,19,FALSE)))</f>
        <v>Leaching</v>
      </c>
      <c r="I30" s="30"/>
    </row>
    <row r="31" spans="1:9">
      <c r="A31" s="28" t="s">
        <v>81</v>
      </c>
      <c r="B31" s="264" t="s">
        <v>192</v>
      </c>
      <c r="C31" s="163">
        <f>IF((VLOOKUP(A31,[2]!LeachSS,12,FALSE))="0",(VLOOKUP(A31,[3]!Sone,7,FALSE)),MIN((VLOOKUP(A31,[3]!Sone,7,FALSE)),(VLOOKUP(A31,[2]!LeachSS,12,FALSE))))</f>
        <v>1</v>
      </c>
      <c r="D31" s="123" t="str">
        <f>IF(C31=(VLOOKUP(A31,Meth2,3,FALSE)),(VLOOKUP(A31,Meth2,4,FALSE)),(VLOOKUP(A31,[2]!LeachSS,13,FALSE)))</f>
        <v>Leaching</v>
      </c>
      <c r="E31" s="81">
        <f>IF((VLOOKUP(A31,[2]!LeachSS,15,FALSE))="0",(VLOOKUP(A31,[3]!Sone,7,FALSE)),MIN((VLOOKUP(A31,[3]!Sone,7,FALSE)),(VLOOKUP(A31,[2]!LeachSS,15,FALSE))))</f>
        <v>3</v>
      </c>
      <c r="F31" s="33" t="str">
        <f>IF(E31=(VLOOKUP(A31,Meth2,3,FALSE)),(VLOOKUP(A31,Meth2,4,FALSE)),(VLOOKUP(A31,[2]!LeachSS,16,FALSE)))</f>
        <v>Leaching</v>
      </c>
      <c r="G31" s="144">
        <f>IF((VLOOKUP(A31,[2]!LeachSS,18,FALSE))="0",(VLOOKUP(A31,[3]!Sone,7,FALSE)),MIN((VLOOKUP(A31,[3]!Sone,7,FALSE)),(VLOOKUP(A31,[2]!LeachSS,18,FALSE))))</f>
        <v>100</v>
      </c>
      <c r="H31" s="132" t="str">
        <f>IF(G31=(VLOOKUP(A31,Meth2,3,FALSE)),(VLOOKUP(A31,Meth2,4,FALSE)),(VLOOKUP(A31,[2]!LeachSS,19,FALSE)))</f>
        <v>Leaching</v>
      </c>
      <c r="I31" s="30"/>
    </row>
    <row r="32" spans="1:9">
      <c r="A32" s="28" t="s">
        <v>80</v>
      </c>
      <c r="B32" s="264" t="s">
        <v>191</v>
      </c>
      <c r="C32" s="163">
        <f>IF((VLOOKUP(A32,[2]!LeachSS,12,FALSE))="0",(VLOOKUP(A32,[3]!Sone,7,FALSE)),MIN((VLOOKUP(A32,[3]!Sone,7,FALSE)),(VLOOKUP(A32,[2]!LeachSS,12,FALSE))))</f>
        <v>0.4</v>
      </c>
      <c r="D32" s="123" t="str">
        <f>IF(C32=(VLOOKUP(A32,Meth2,3,FALSE)),(VLOOKUP(A32,Meth2,4,FALSE)),(VLOOKUP(A32,[2]!LeachSS,13,FALSE)))</f>
        <v>Leaching</v>
      </c>
      <c r="E32" s="81">
        <f>IF((VLOOKUP(A32,[2]!LeachSS,15,FALSE))="0",(VLOOKUP(A32,[3]!Sone,7,FALSE)),MIN((VLOOKUP(A32,[3]!Sone,7,FALSE)),(VLOOKUP(A32,[2]!LeachSS,15,FALSE))))</f>
        <v>0.2</v>
      </c>
      <c r="F32" s="33" t="str">
        <f>IF(E32=(VLOOKUP(A32,Meth2,3,FALSE)),(VLOOKUP(A32,Meth2,4,FALSE)),(VLOOKUP(A32,[2]!LeachSS,16,FALSE)))</f>
        <v>Leaching</v>
      </c>
      <c r="G32" s="144">
        <f>IF((VLOOKUP(A32,[2]!LeachSS,18,FALSE))="0",(VLOOKUP(A32,[3]!Sone,7,FALSE)),MIN((VLOOKUP(A32,[3]!Sone,7,FALSE)),(VLOOKUP(A32,[2]!LeachSS,18,FALSE))))</f>
        <v>500</v>
      </c>
      <c r="H32" s="132" t="str">
        <f>IF(G32=(VLOOKUP(A32,Meth2,3,FALSE)),(VLOOKUP(A32,Meth2,4,FALSE)),(VLOOKUP(A32,[2]!LeachSS,19,FALSE)))</f>
        <v>Ceiling (Medium)</v>
      </c>
      <c r="I32" s="30"/>
    </row>
    <row r="33" spans="1:9">
      <c r="A33" s="28" t="s">
        <v>79</v>
      </c>
      <c r="B33" s="264" t="s">
        <v>190</v>
      </c>
      <c r="C33" s="163">
        <f>IF((VLOOKUP(A33,[2]!LeachSS,12,FALSE))="0",(VLOOKUP(A33,[3]!Sone,7,FALSE)),MIN((VLOOKUP(A33,[3]!Sone,7,FALSE)),(VLOOKUP(A33,[2]!LeachSS,12,FALSE))))</f>
        <v>0.7</v>
      </c>
      <c r="D33" s="123" t="str">
        <f>IF(C33=(VLOOKUP(A33,Meth2,3,FALSE)),(VLOOKUP(A33,Meth2,4,FALSE)),(VLOOKUP(A33,[2]!LeachSS,13,FALSE)))</f>
        <v>PQL</v>
      </c>
      <c r="E33" s="81">
        <f>IF((VLOOKUP(A33,[2]!LeachSS,15,FALSE))="0",(VLOOKUP(A33,[3]!Sone,7,FALSE)),MIN((VLOOKUP(A33,[3]!Sone,7,FALSE)),(VLOOKUP(A33,[2]!LeachSS,15,FALSE))))</f>
        <v>100</v>
      </c>
      <c r="F33" s="33" t="str">
        <f>IF(E33=(VLOOKUP(A33,Meth2,3,FALSE)),(VLOOKUP(A33,Meth2,4,FALSE)),(VLOOKUP(A33,[2]!LeachSS,16,FALSE)))</f>
        <v>Noncancer Risk</v>
      </c>
      <c r="G33" s="144">
        <f>IF((VLOOKUP(A33,[2]!LeachSS,18,FALSE))="0",(VLOOKUP(A33,[3]!Sone,7,FALSE)),MIN((VLOOKUP(A33,[3]!Sone,7,FALSE)),(VLOOKUP(A33,[2]!LeachSS,18,FALSE))))</f>
        <v>100</v>
      </c>
      <c r="H33" s="132" t="str">
        <f>IF(G33=(VLOOKUP(A33,Meth2,3,FALSE)),(VLOOKUP(A33,Meth2,4,FALSE)),(VLOOKUP(A33,[2]!LeachSS,19,FALSE)))</f>
        <v>Noncancer Risk</v>
      </c>
      <c r="I33" s="30"/>
    </row>
    <row r="34" spans="1:9">
      <c r="A34" s="28" t="s">
        <v>78</v>
      </c>
      <c r="B34" s="264" t="s">
        <v>189</v>
      </c>
      <c r="C34" s="163">
        <f>IF((VLOOKUP(A34,[2]!LeachSS,12,FALSE))="0",(VLOOKUP(A34,[3]!Sone,7,FALSE)),MIN((VLOOKUP(A34,[3]!Sone,7,FALSE)),(VLOOKUP(A34,[2]!LeachSS,12,FALSE))))</f>
        <v>100</v>
      </c>
      <c r="D34" s="123" t="str">
        <f>IF(C34=(VLOOKUP(A34,Meth2,3,FALSE)),(VLOOKUP(A34,Meth2,4,FALSE)),(VLOOKUP(A34,[2]!LeachSS,13,FALSE)))</f>
        <v>Lower of Cr III and VI</v>
      </c>
      <c r="E34" s="81">
        <f>IF((VLOOKUP(A34,[2]!LeachSS,15,FALSE))="0",(VLOOKUP(A34,[3]!Sone,7,FALSE)),MIN((VLOOKUP(A34,[3]!Sone,7,FALSE)),(VLOOKUP(A34,[2]!LeachSS,15,FALSE))))</f>
        <v>100</v>
      </c>
      <c r="F34" s="33" t="str">
        <f>IF(E34=(VLOOKUP(A34,Meth2,3,FALSE)),(VLOOKUP(A34,Meth2,4,FALSE)),(VLOOKUP(A34,[2]!LeachSS,16,FALSE)))</f>
        <v>Lower of Cr III and VI</v>
      </c>
      <c r="G34" s="144">
        <f>IF((VLOOKUP(A34,[2]!LeachSS,18,FALSE))="0",(VLOOKUP(A34,[3]!Sone,7,FALSE)),MIN((VLOOKUP(A34,[3]!Sone,7,FALSE)),(VLOOKUP(A34,[2]!LeachSS,18,FALSE))))</f>
        <v>100</v>
      </c>
      <c r="H34" s="132" t="str">
        <f>IF(G34=(VLOOKUP(A34,Meth2,3,FALSE)),(VLOOKUP(A34,Meth2,4,FALSE)),(VLOOKUP(A34,[2]!LeachSS,19,FALSE)))</f>
        <v>Lower of Cr III and VI</v>
      </c>
      <c r="I34" s="30"/>
    </row>
    <row r="35" spans="1:9">
      <c r="A35" s="28" t="s">
        <v>77</v>
      </c>
      <c r="B35" s="264" t="s">
        <v>188</v>
      </c>
      <c r="C35" s="163">
        <f>IF((VLOOKUP(A35,[2]!LeachSS,12,FALSE))="0",(VLOOKUP(A35,[3]!Sone,7,FALSE)),MIN((VLOOKUP(A35,[3]!Sone,7,FALSE)),(VLOOKUP(A35,[2]!LeachSS,12,FALSE))))</f>
        <v>1000</v>
      </c>
      <c r="D35" s="123" t="str">
        <f>IF(C35=(VLOOKUP(A35,Meth2,3,FALSE)),(VLOOKUP(A35,Meth2,4,FALSE)),(VLOOKUP(A35,[2]!LeachSS,13,FALSE)))</f>
        <v>Ceiling (High)</v>
      </c>
      <c r="E35" s="81">
        <f>IF((VLOOKUP(A35,[2]!LeachSS,15,FALSE))="0",(VLOOKUP(A35,[3]!Sone,7,FALSE)),MIN((VLOOKUP(A35,[3]!Sone,7,FALSE)),(VLOOKUP(A35,[2]!LeachSS,15,FALSE))))</f>
        <v>1000</v>
      </c>
      <c r="F35" s="33" t="str">
        <f>IF(E35=(VLOOKUP(A35,Meth2,3,FALSE)),(VLOOKUP(A35,Meth2,4,FALSE)),(VLOOKUP(A35,[2]!LeachSS,16,FALSE)))</f>
        <v>Ceiling (High)</v>
      </c>
      <c r="G35" s="144">
        <f>IF((VLOOKUP(A35,[2]!LeachSS,18,FALSE))="0",(VLOOKUP(A35,[3]!Sone,7,FALSE)),MIN((VLOOKUP(A35,[3]!Sone,7,FALSE)),(VLOOKUP(A35,[2]!LeachSS,18,FALSE))))</f>
        <v>1000</v>
      </c>
      <c r="H35" s="132" t="str">
        <f>IF(G35=(VLOOKUP(A35,Meth2,3,FALSE)),(VLOOKUP(A35,Meth2,4,FALSE)),(VLOOKUP(A35,[2]!LeachSS,19,FALSE)))</f>
        <v>Ceiling (High)</v>
      </c>
      <c r="I35" s="30"/>
    </row>
    <row r="36" spans="1:9">
      <c r="A36" s="28" t="s">
        <v>76</v>
      </c>
      <c r="B36" s="264" t="s">
        <v>187</v>
      </c>
      <c r="C36" s="163">
        <f>IF((VLOOKUP(A36,[2]!LeachSS,12,FALSE))="0",(VLOOKUP(A36,[3]!Sone,7,FALSE)),MIN((VLOOKUP(A36,[3]!Sone,7,FALSE)),(VLOOKUP(A36,[2]!LeachSS,12,FALSE))))</f>
        <v>100</v>
      </c>
      <c r="D36" s="123" t="str">
        <f>IF(C36=(VLOOKUP(A36,Meth2,3,FALSE)),(VLOOKUP(A36,Meth2,4,FALSE)),(VLOOKUP(A36,[2]!LeachSS,13,FALSE)))</f>
        <v>Noncancer Risk</v>
      </c>
      <c r="E36" s="81">
        <f>IF((VLOOKUP(A36,[2]!LeachSS,15,FALSE))="0",(VLOOKUP(A36,[3]!Sone,7,FALSE)),MIN((VLOOKUP(A36,[3]!Sone,7,FALSE)),(VLOOKUP(A36,[2]!LeachSS,15,FALSE))))</f>
        <v>100</v>
      </c>
      <c r="F36" s="33" t="str">
        <f>IF(E36=(VLOOKUP(A36,Meth2,3,FALSE)),(VLOOKUP(A36,Meth2,4,FALSE)),(VLOOKUP(A36,[2]!LeachSS,16,FALSE)))</f>
        <v>Noncancer Risk</v>
      </c>
      <c r="G36" s="144">
        <f>IF((VLOOKUP(A36,[2]!LeachSS,18,FALSE))="0",(VLOOKUP(A36,[3]!Sone,7,FALSE)),MIN((VLOOKUP(A36,[3]!Sone,7,FALSE)),(VLOOKUP(A36,[2]!LeachSS,18,FALSE))))</f>
        <v>100</v>
      </c>
      <c r="H36" s="132" t="str">
        <f>IF(G36=(VLOOKUP(A36,Meth2,3,FALSE)),(VLOOKUP(A36,Meth2,4,FALSE)),(VLOOKUP(A36,[2]!LeachSS,19,FALSE)))</f>
        <v>Noncancer Risk</v>
      </c>
      <c r="I36" s="30"/>
    </row>
    <row r="37" spans="1:9">
      <c r="A37" s="28" t="s">
        <v>75</v>
      </c>
      <c r="B37" s="264" t="s">
        <v>186</v>
      </c>
      <c r="C37" s="163">
        <f>IF((VLOOKUP(A37,[2]!LeachSS,12,FALSE))="0",(VLOOKUP(A37,[3]!Sone,7,FALSE)),MIN((VLOOKUP(A37,[3]!Sone,7,FALSE)),(VLOOKUP(A37,[2]!LeachSS,12,FALSE))))</f>
        <v>70</v>
      </c>
      <c r="D37" s="123" t="str">
        <f>IF(C37=(VLOOKUP(A37,Meth2,3,FALSE)),(VLOOKUP(A37,Meth2,4,FALSE)),(VLOOKUP(A37,[2]!LeachSS,13,FALSE)))</f>
        <v>Cancer Risk</v>
      </c>
      <c r="E37" s="81">
        <f>IF((VLOOKUP(A37,[2]!LeachSS,15,FALSE))="0",(VLOOKUP(A37,[3]!Sone,7,FALSE)),MIN((VLOOKUP(A37,[3]!Sone,7,FALSE)),(VLOOKUP(A37,[2]!LeachSS,15,FALSE))))</f>
        <v>70</v>
      </c>
      <c r="F37" s="33" t="str">
        <f>IF(E37=(VLOOKUP(A37,Meth2,3,FALSE)),(VLOOKUP(A37,Meth2,4,FALSE)),(VLOOKUP(A37,[2]!LeachSS,16,FALSE)))</f>
        <v>Cancer Risk</v>
      </c>
      <c r="G37" s="144">
        <f>IF((VLOOKUP(A37,[2]!LeachSS,18,FALSE))="0",(VLOOKUP(A37,[3]!Sone,7,FALSE)),MIN((VLOOKUP(A37,[3]!Sone,7,FALSE)),(VLOOKUP(A37,[2]!LeachSS,18,FALSE))))</f>
        <v>70</v>
      </c>
      <c r="H37" s="132" t="str">
        <f>IF(G37=(VLOOKUP(A37,Meth2,3,FALSE)),(VLOOKUP(A37,Meth2,4,FALSE)),(VLOOKUP(A37,[2]!LeachSS,19,FALSE)))</f>
        <v>Cancer Risk</v>
      </c>
      <c r="I37" s="30"/>
    </row>
    <row r="38" spans="1:9">
      <c r="A38" s="28" t="s">
        <v>74</v>
      </c>
      <c r="B38" s="264" t="s">
        <v>185</v>
      </c>
      <c r="C38" s="163">
        <f>IF((VLOOKUP(A38,[2]!LeachSS,12,FALSE))="0",(VLOOKUP(A38,[3]!Sone,7,FALSE)),MIN((VLOOKUP(A38,[3]!Sone,7,FALSE)),(VLOOKUP(A38,[2]!LeachSS,12,FALSE))))</f>
        <v>30</v>
      </c>
      <c r="D38" s="123" t="str">
        <f>IF(C38=(VLOOKUP(A38,Meth2,3,FALSE)),(VLOOKUP(A38,Meth2,4,FALSE)),(VLOOKUP(A38,[2]!LeachSS,13,FALSE)))</f>
        <v>Noncancer Risk</v>
      </c>
      <c r="E38" s="81">
        <f>IF((VLOOKUP(A38,[2]!LeachSS,15,FALSE))="0",(VLOOKUP(A38,[3]!Sone,7,FALSE)),MIN((VLOOKUP(A38,[3]!Sone,7,FALSE)),(VLOOKUP(A38,[2]!LeachSS,15,FALSE))))</f>
        <v>30</v>
      </c>
      <c r="F38" s="33" t="str">
        <f>IF(E38=(VLOOKUP(A38,Meth2,3,FALSE)),(VLOOKUP(A38,Meth2,4,FALSE)),(VLOOKUP(A38,[2]!LeachSS,16,FALSE)))</f>
        <v>Noncancer Risk</v>
      </c>
      <c r="G38" s="144">
        <f>IF((VLOOKUP(A38,[2]!LeachSS,18,FALSE))="0",(VLOOKUP(A38,[3]!Sone,7,FALSE)),MIN((VLOOKUP(A38,[3]!Sone,7,FALSE)),(VLOOKUP(A38,[2]!LeachSS,18,FALSE))))</f>
        <v>30</v>
      </c>
      <c r="H38" s="132" t="str">
        <f>IF(G38=(VLOOKUP(A38,Meth2,3,FALSE)),(VLOOKUP(A38,Meth2,4,FALSE)),(VLOOKUP(A38,[2]!LeachSS,19,FALSE)))</f>
        <v>Noncancer Risk</v>
      </c>
      <c r="I38" s="30"/>
    </row>
    <row r="39" spans="1:9">
      <c r="A39" s="28" t="s">
        <v>73</v>
      </c>
      <c r="B39" s="264" t="s">
        <v>184</v>
      </c>
      <c r="C39" s="163">
        <f>IF((VLOOKUP(A39,[2]!LeachSS,12,FALSE))="0",(VLOOKUP(A39,[3]!Sone,7,FALSE)),MIN((VLOOKUP(A39,[3]!Sone,7,FALSE)),(VLOOKUP(A39,[2]!LeachSS,12,FALSE))))</f>
        <v>0.7</v>
      </c>
      <c r="D39" s="123" t="str">
        <f>IF(C39=(VLOOKUP(A39,Meth2,3,FALSE)),(VLOOKUP(A39,Meth2,4,FALSE)),(VLOOKUP(A39,[2]!LeachSS,13,FALSE)))</f>
        <v>Cancer Risk</v>
      </c>
      <c r="E39" s="81">
        <f>IF((VLOOKUP(A39,[2]!LeachSS,15,FALSE))="0",(VLOOKUP(A39,[3]!Sone,7,FALSE)),MIN((VLOOKUP(A39,[3]!Sone,7,FALSE)),(VLOOKUP(A39,[2]!LeachSS,15,FALSE))))</f>
        <v>0.7</v>
      </c>
      <c r="F39" s="33" t="str">
        <f>IF(E39=(VLOOKUP(A39,Meth2,3,FALSE)),(VLOOKUP(A39,Meth2,4,FALSE)),(VLOOKUP(A39,[2]!LeachSS,16,FALSE)))</f>
        <v>Cancer Risk</v>
      </c>
      <c r="G39" s="144">
        <f>IF((VLOOKUP(A39,[2]!LeachSS,18,FALSE))="0",(VLOOKUP(A39,[3]!Sone,7,FALSE)),MIN((VLOOKUP(A39,[3]!Sone,7,FALSE)),(VLOOKUP(A39,[2]!LeachSS,18,FALSE))))</f>
        <v>0.7</v>
      </c>
      <c r="H39" s="132" t="str">
        <f>IF(G39=(VLOOKUP(A39,Meth2,3,FALSE)),(VLOOKUP(A39,Meth2,4,FALSE)),(VLOOKUP(A39,[2]!LeachSS,19,FALSE)))</f>
        <v>Cancer Risk</v>
      </c>
      <c r="I39" s="30"/>
    </row>
    <row r="40" spans="1:9">
      <c r="A40" s="28" t="s">
        <v>72</v>
      </c>
      <c r="B40" s="264" t="s">
        <v>183</v>
      </c>
      <c r="C40" s="163">
        <f>IF((VLOOKUP(A40,[2]!LeachSS,12,FALSE))="0",(VLOOKUP(A40,[3]!Sone,7,FALSE)),MIN((VLOOKUP(A40,[3]!Sone,7,FALSE)),(VLOOKUP(A40,[2]!LeachSS,12,FALSE))))</f>
        <v>5.0000000000000001E-3</v>
      </c>
      <c r="D40" s="123" t="str">
        <f>IF(C40=(VLOOKUP(A40,Meth2,3,FALSE)),(VLOOKUP(A40,Meth2,4,FALSE)),(VLOOKUP(A40,[2]!LeachSS,13,FALSE)))</f>
        <v>PQL</v>
      </c>
      <c r="E40" s="81">
        <f>IF((VLOOKUP(A40,[2]!LeachSS,15,FALSE))="0",(VLOOKUP(A40,[3]!Sone,7,FALSE)),MIN((VLOOKUP(A40,[3]!Sone,7,FALSE)),(VLOOKUP(A40,[2]!LeachSS,15,FALSE))))</f>
        <v>0.03</v>
      </c>
      <c r="F40" s="33" t="str">
        <f>IF(E40=(VLOOKUP(A40,Meth2,3,FALSE)),(VLOOKUP(A40,Meth2,4,FALSE)),(VLOOKUP(A40,[2]!LeachSS,16,FALSE)))</f>
        <v>Leaching</v>
      </c>
      <c r="G40" s="144">
        <f>IF((VLOOKUP(A40,[2]!LeachSS,18,FALSE))="0",(VLOOKUP(A40,[3]!Sone,7,FALSE)),MIN((VLOOKUP(A40,[3]!Sone,7,FALSE)),(VLOOKUP(A40,[2]!LeachSS,18,FALSE))))</f>
        <v>20</v>
      </c>
      <c r="H40" s="132" t="str">
        <f>IF(G40=(VLOOKUP(A40,Meth2,3,FALSE)),(VLOOKUP(A40,Meth2,4,FALSE)),(VLOOKUP(A40,[2]!LeachSS,19,FALSE)))</f>
        <v>Cancer Risk</v>
      </c>
      <c r="I40" s="30"/>
    </row>
    <row r="41" spans="1:9">
      <c r="A41" s="28" t="s">
        <v>71</v>
      </c>
      <c r="B41" s="264" t="s">
        <v>182</v>
      </c>
      <c r="C41" s="163">
        <f>IF((VLOOKUP(A41,[2]!LeachSS,12,FALSE))="0",(VLOOKUP(A41,[3]!Sone,7,FALSE)),MIN((VLOOKUP(A41,[3]!Sone,7,FALSE)),(VLOOKUP(A41,[2]!LeachSS,12,FALSE))))</f>
        <v>9</v>
      </c>
      <c r="D41" s="123" t="str">
        <f>IF(C41=(VLOOKUP(A41,Meth2,3,FALSE)),(VLOOKUP(A41,Meth2,4,FALSE)),(VLOOKUP(A41,[2]!LeachSS,13,FALSE)))</f>
        <v>Leaching</v>
      </c>
      <c r="E41" s="81">
        <f>IF((VLOOKUP(A41,[2]!LeachSS,15,FALSE))="0",(VLOOKUP(A41,[3]!Sone,7,FALSE)),MIN((VLOOKUP(A41,[3]!Sone,7,FALSE)),(VLOOKUP(A41,[2]!LeachSS,15,FALSE))))</f>
        <v>100</v>
      </c>
      <c r="F41" s="33" t="str">
        <f>IF(E41=(VLOOKUP(A41,Meth2,3,FALSE)),(VLOOKUP(A41,Meth2,4,FALSE)),(VLOOKUP(A41,[2]!LeachSS,16,FALSE)))</f>
        <v>Leaching</v>
      </c>
      <c r="G41" s="144">
        <f>IF((VLOOKUP(A41,[2]!LeachSS,18,FALSE))="0",(VLOOKUP(A41,[3]!Sone,7,FALSE)),MIN((VLOOKUP(A41,[3]!Sone,7,FALSE)),(VLOOKUP(A41,[2]!LeachSS,18,FALSE))))</f>
        <v>300</v>
      </c>
      <c r="H41" s="132" t="str">
        <f>IF(G41=(VLOOKUP(A41,Meth2,3,FALSE)),(VLOOKUP(A41,Meth2,4,FALSE)),(VLOOKUP(A41,[2]!LeachSS,19,FALSE)))</f>
        <v>Leaching</v>
      </c>
      <c r="I41" s="30"/>
    </row>
    <row r="42" spans="1:9">
      <c r="A42" s="28" t="s">
        <v>70</v>
      </c>
      <c r="B42" s="264" t="s">
        <v>181</v>
      </c>
      <c r="C42" s="163">
        <f>IF((VLOOKUP(A42,[2]!LeachSS,12,FALSE))="0",(VLOOKUP(A42,[3]!Sone,7,FALSE)),MIN((VLOOKUP(A42,[3]!Sone,7,FALSE)),(VLOOKUP(A42,[2]!LeachSS,12,FALSE))))</f>
        <v>3</v>
      </c>
      <c r="D42" s="123" t="str">
        <f>IF(C42=(VLOOKUP(A42,Meth2,3,FALSE)),(VLOOKUP(A42,Meth2,4,FALSE)),(VLOOKUP(A42,[2]!LeachSS,13,FALSE)))</f>
        <v>Leaching</v>
      </c>
      <c r="E42" s="81">
        <f>IF((VLOOKUP(A42,[2]!LeachSS,15,FALSE))="0",(VLOOKUP(A42,[3]!Sone,7,FALSE)),MIN((VLOOKUP(A42,[3]!Sone,7,FALSE)),(VLOOKUP(A42,[2]!LeachSS,15,FALSE))))</f>
        <v>100</v>
      </c>
      <c r="F42" s="33" t="str">
        <f>IF(E42=(VLOOKUP(A42,Meth2,3,FALSE)),(VLOOKUP(A42,Meth2,4,FALSE)),(VLOOKUP(A42,[2]!LeachSS,16,FALSE)))</f>
        <v>Ceiling (Low)</v>
      </c>
      <c r="G42" s="144">
        <f>IF((VLOOKUP(A42,[2]!LeachSS,18,FALSE))="0",(VLOOKUP(A42,[3]!Sone,7,FALSE)),MIN((VLOOKUP(A42,[3]!Sone,7,FALSE)),(VLOOKUP(A42,[2]!LeachSS,18,FALSE))))</f>
        <v>100</v>
      </c>
      <c r="H42" s="132" t="str">
        <f>IF(G42=(VLOOKUP(A42,Meth2,3,FALSE)),(VLOOKUP(A42,Meth2,4,FALSE)),(VLOOKUP(A42,[2]!LeachSS,19,FALSE)))</f>
        <v>Ceiling (Low)</v>
      </c>
      <c r="I42" s="30"/>
    </row>
    <row r="43" spans="1:9">
      <c r="A43" s="28" t="s">
        <v>69</v>
      </c>
      <c r="B43" s="264" t="s">
        <v>180</v>
      </c>
      <c r="C43" s="163">
        <f>IF((VLOOKUP(A43,[2]!LeachSS,12,FALSE))="0",(VLOOKUP(A43,[3]!Sone,7,FALSE)),MIN((VLOOKUP(A43,[3]!Sone,7,FALSE)),(VLOOKUP(A43,[2]!LeachSS,12,FALSE))))</f>
        <v>0.7</v>
      </c>
      <c r="D43" s="123" t="str">
        <f>IF(C43=(VLOOKUP(A43,Meth2,3,FALSE)),(VLOOKUP(A43,Meth2,4,FALSE)),(VLOOKUP(A43,[2]!LeachSS,13,FALSE)))</f>
        <v>PQL</v>
      </c>
      <c r="E43" s="81">
        <f>IF((VLOOKUP(A43,[2]!LeachSS,15,FALSE))="0",(VLOOKUP(A43,[3]!Sone,7,FALSE)),MIN((VLOOKUP(A43,[3]!Sone,7,FALSE)),(VLOOKUP(A43,[2]!LeachSS,15,FALSE))))</f>
        <v>1</v>
      </c>
      <c r="F43" s="33" t="str">
        <f>IF(E43=(VLOOKUP(A43,Meth2,3,FALSE)),(VLOOKUP(A43,Meth2,4,FALSE)),(VLOOKUP(A43,[2]!LeachSS,16,FALSE)))</f>
        <v>Leaching</v>
      </c>
      <c r="G43" s="144">
        <f>IF((VLOOKUP(A43,[2]!LeachSS,18,FALSE))="0",(VLOOKUP(A43,[3]!Sone,7,FALSE)),MIN((VLOOKUP(A43,[3]!Sone,7,FALSE)),(VLOOKUP(A43,[2]!LeachSS,18,FALSE))))</f>
        <v>80</v>
      </c>
      <c r="H43" s="132" t="str">
        <f>IF(G43=(VLOOKUP(A43,Meth2,3,FALSE)),(VLOOKUP(A43,Meth2,4,FALSE)),(VLOOKUP(A43,[2]!LeachSS,19,FALSE)))</f>
        <v>Cancer Risk</v>
      </c>
      <c r="I43" s="30"/>
    </row>
    <row r="44" spans="1:9">
      <c r="A44" s="28" t="s">
        <v>68</v>
      </c>
      <c r="B44" s="264" t="s">
        <v>179</v>
      </c>
      <c r="C44" s="163">
        <f>IF((VLOOKUP(A44,[2]!LeachSS,12,FALSE))="0",(VLOOKUP(A44,[3]!Sone,7,FALSE)),MIN((VLOOKUP(A44,[3]!Sone,7,FALSE)),(VLOOKUP(A44,[2]!LeachSS,12,FALSE))))</f>
        <v>3</v>
      </c>
      <c r="D44" s="123" t="str">
        <f>IF(C44=(VLOOKUP(A44,Meth2,3,FALSE)),(VLOOKUP(A44,Meth2,4,FALSE)),(VLOOKUP(A44,[2]!LeachSS,13,FALSE)))</f>
        <v>Cancer Risk</v>
      </c>
      <c r="E44" s="81">
        <f>IF((VLOOKUP(A44,[2]!LeachSS,15,FALSE))="0",(VLOOKUP(A44,[3]!Sone,7,FALSE)),MIN((VLOOKUP(A44,[3]!Sone,7,FALSE)),(VLOOKUP(A44,[2]!LeachSS,15,FALSE))))</f>
        <v>3</v>
      </c>
      <c r="F44" s="33" t="str">
        <f>IF(E44=(VLOOKUP(A44,Meth2,3,FALSE)),(VLOOKUP(A44,Meth2,4,FALSE)),(VLOOKUP(A44,[2]!LeachSS,16,FALSE)))</f>
        <v>Cancer Risk</v>
      </c>
      <c r="G44" s="144">
        <f>IF((VLOOKUP(A44,[2]!LeachSS,18,FALSE))="0",(VLOOKUP(A44,[3]!Sone,7,FALSE)),MIN((VLOOKUP(A44,[3]!Sone,7,FALSE)),(VLOOKUP(A44,[2]!LeachSS,18,FALSE))))</f>
        <v>3</v>
      </c>
      <c r="H44" s="132" t="str">
        <f>IF(G44=(VLOOKUP(A44,Meth2,3,FALSE)),(VLOOKUP(A44,Meth2,4,FALSE)),(VLOOKUP(A44,[2]!LeachSS,19,FALSE)))</f>
        <v>Cancer Risk</v>
      </c>
      <c r="I44" s="30"/>
    </row>
    <row r="45" spans="1:9">
      <c r="A45" s="63" t="s">
        <v>67</v>
      </c>
      <c r="B45" s="266" t="s">
        <v>178</v>
      </c>
      <c r="C45" s="163">
        <f>IF((VLOOKUP(A45,[2]!LeachSS,12,FALSE))="0",(VLOOKUP(A45,[3]!Sone,7,FALSE)),MIN((VLOOKUP(A45,[3]!Sone,7,FALSE)),(VLOOKUP(A45,[2]!LeachSS,12,FALSE))))</f>
        <v>8</v>
      </c>
      <c r="D45" s="123" t="str">
        <f>IF(C45=(VLOOKUP(A45,Meth2,3,FALSE)),(VLOOKUP(A45,Meth2,4,FALSE)),(VLOOKUP(A45,[2]!LeachSS,13,FALSE)))</f>
        <v>Cancer Risk</v>
      </c>
      <c r="E45" s="81">
        <f>IF((VLOOKUP(A45,[2]!LeachSS,15,FALSE))="0",(VLOOKUP(A45,[3]!Sone,7,FALSE)),MIN((VLOOKUP(A45,[3]!Sone,7,FALSE)),(VLOOKUP(A45,[2]!LeachSS,15,FALSE))))</f>
        <v>8</v>
      </c>
      <c r="F45" s="33" t="str">
        <f>IF(E45=(VLOOKUP(A45,Meth2,3,FALSE)),(VLOOKUP(A45,Meth2,4,FALSE)),(VLOOKUP(A45,[2]!LeachSS,16,FALSE)))</f>
        <v>Cancer Risk</v>
      </c>
      <c r="G45" s="144">
        <f>IF((VLOOKUP(A45,[2]!LeachSS,18,FALSE))="0",(VLOOKUP(A45,[3]!Sone,7,FALSE)),MIN((VLOOKUP(A45,[3]!Sone,7,FALSE)),(VLOOKUP(A45,[2]!LeachSS,18,FALSE))))</f>
        <v>8</v>
      </c>
      <c r="H45" s="132" t="str">
        <f>IF(G45=(VLOOKUP(A45,Meth2,3,FALSE)),(VLOOKUP(A45,Meth2,4,FALSE)),(VLOOKUP(A45,[2]!LeachSS,19,FALSE)))</f>
        <v>Cancer Risk</v>
      </c>
      <c r="I45" s="30"/>
    </row>
    <row r="46" spans="1:9">
      <c r="A46" s="63" t="s">
        <v>66</v>
      </c>
      <c r="B46" s="266" t="s">
        <v>177</v>
      </c>
      <c r="C46" s="163">
        <f>IF((VLOOKUP(A46,[2]!LeachSS,12,FALSE))="0",(VLOOKUP(A46,[3]!Sone,7,FALSE)),MIN((VLOOKUP(A46,[3]!Sone,7,FALSE)),(VLOOKUP(A46,[2]!LeachSS,12,FALSE))))</f>
        <v>6</v>
      </c>
      <c r="D46" s="123" t="str">
        <f>IF(C46=(VLOOKUP(A46,Meth2,3,FALSE)),(VLOOKUP(A46,Meth2,4,FALSE)),(VLOOKUP(A46,[2]!LeachSS,13,FALSE)))</f>
        <v>Cancer Risk</v>
      </c>
      <c r="E46" s="81">
        <f>IF((VLOOKUP(A46,[2]!LeachSS,15,FALSE))="0",(VLOOKUP(A46,[3]!Sone,7,FALSE)),MIN((VLOOKUP(A46,[3]!Sone,7,FALSE)),(VLOOKUP(A46,[2]!LeachSS,15,FALSE))))</f>
        <v>6</v>
      </c>
      <c r="F46" s="33" t="str">
        <f>IF(E46=(VLOOKUP(A46,Meth2,3,FALSE)),(VLOOKUP(A46,Meth2,4,FALSE)),(VLOOKUP(A46,[2]!LeachSS,16,FALSE)))</f>
        <v>Cancer Risk</v>
      </c>
      <c r="G46" s="144">
        <f>IF((VLOOKUP(A46,[2]!LeachSS,18,FALSE))="0",(VLOOKUP(A46,[3]!Sone,7,FALSE)),MIN((VLOOKUP(A46,[3]!Sone,7,FALSE)),(VLOOKUP(A46,[2]!LeachSS,18,FALSE))))</f>
        <v>6</v>
      </c>
      <c r="H46" s="132" t="str">
        <f>IF(G46=(VLOOKUP(A46,Meth2,3,FALSE)),(VLOOKUP(A46,Meth2,4,FALSE)),(VLOOKUP(A46,[2]!LeachSS,19,FALSE)))</f>
        <v>Cancer Risk</v>
      </c>
      <c r="I46" s="30"/>
    </row>
    <row r="47" spans="1:9" ht="13.5" thickBot="1">
      <c r="A47" s="65" t="s">
        <v>65</v>
      </c>
      <c r="B47" s="267" t="s">
        <v>176</v>
      </c>
      <c r="C47" s="164">
        <f>IF((VLOOKUP(A47,[2]!LeachSS,12,FALSE))="0",(VLOOKUP(A47,[3]!Sone,7,FALSE)),MIN((VLOOKUP(A47,[3]!Sone,7,FALSE)),(VLOOKUP(A47,[2]!LeachSS,12,FALSE))))</f>
        <v>6</v>
      </c>
      <c r="D47" s="124" t="str">
        <f>IF(C47=(VLOOKUP(A47,Meth2,3,FALSE)),(VLOOKUP(A47,Meth2,4,FALSE)),(VLOOKUP(A47,[2]!LeachSS,13,FALSE)))</f>
        <v>Cancer Risk</v>
      </c>
      <c r="E47" s="82">
        <f>IF((VLOOKUP(A47,[2]!LeachSS,15,FALSE))="0",(VLOOKUP(A47,[3]!Sone,7,FALSE)),MIN((VLOOKUP(A47,[3]!Sone,7,FALSE)),(VLOOKUP(A47,[2]!LeachSS,15,FALSE))))</f>
        <v>6</v>
      </c>
      <c r="F47" s="37" t="str">
        <f>IF(E47=(VLOOKUP(A47,Meth2,3,FALSE)),(VLOOKUP(A47,Meth2,4,FALSE)),(VLOOKUP(A47,[2]!LeachSS,16,FALSE)))</f>
        <v>Cancer Risk</v>
      </c>
      <c r="G47" s="145">
        <f>IF((VLOOKUP(A47,[2]!LeachSS,18,FALSE))="0",(VLOOKUP(A47,[3]!Sone,7,FALSE)),MIN((VLOOKUP(A47,[3]!Sone,7,FALSE)),(VLOOKUP(A47,[2]!LeachSS,18,FALSE))))</f>
        <v>6</v>
      </c>
      <c r="H47" s="133" t="str">
        <f>IF(G47=(VLOOKUP(A47,Meth2,3,FALSE)),(VLOOKUP(A47,Meth2,4,FALSE)),(VLOOKUP(A47,[2]!LeachSS,19,FALSE)))</f>
        <v>Cancer Risk</v>
      </c>
      <c r="I47" s="30"/>
    </row>
    <row r="48" spans="1:9">
      <c r="A48" s="28" t="s">
        <v>64</v>
      </c>
      <c r="B48" s="264" t="s">
        <v>175</v>
      </c>
      <c r="C48" s="163">
        <f>IF((VLOOKUP(A48,[2]!LeachSS,12,FALSE))="0",(VLOOKUP(A48,[3]!Sone,7,FALSE)),MIN((VLOOKUP(A48,[3]!Sone,7,FALSE)),(VLOOKUP(A48,[2]!LeachSS,12,FALSE))))</f>
        <v>0.4</v>
      </c>
      <c r="D48" s="123" t="str">
        <f>IF(C48=(VLOOKUP(A48,Meth2,3,FALSE)),(VLOOKUP(A48,Meth2,4,FALSE)),(VLOOKUP(A48,[2]!LeachSS,13,FALSE)))</f>
        <v>Leaching</v>
      </c>
      <c r="E48" s="81">
        <f>IF((VLOOKUP(A48,[2]!LeachSS,15,FALSE))="0",(VLOOKUP(A48,[3]!Sone,7,FALSE)),MIN((VLOOKUP(A48,[3]!Sone,7,FALSE)),(VLOOKUP(A48,[2]!LeachSS,15,FALSE))))</f>
        <v>9</v>
      </c>
      <c r="F48" s="33" t="str">
        <f>IF(E48=(VLOOKUP(A48,Meth2,3,FALSE)),(VLOOKUP(A48,Meth2,4,FALSE)),(VLOOKUP(A48,[2]!LeachSS,16,FALSE)))</f>
        <v>Leaching</v>
      </c>
      <c r="G48" s="144">
        <f>IF((VLOOKUP(A48,[2]!LeachSS,18,FALSE))="0",(VLOOKUP(A48,[3]!Sone,7,FALSE)),MIN((VLOOKUP(A48,[3]!Sone,7,FALSE)),(VLOOKUP(A48,[2]!LeachSS,18,FALSE))))</f>
        <v>500</v>
      </c>
      <c r="H48" s="132" t="str">
        <f>IF(G48=(VLOOKUP(A48,Meth2,3,FALSE)),(VLOOKUP(A48,Meth2,4,FALSE)),(VLOOKUP(A48,[2]!LeachSS,19,FALSE)))</f>
        <v>Ceiling (Medium)</v>
      </c>
      <c r="I48" s="30"/>
    </row>
    <row r="49" spans="1:9">
      <c r="A49" s="28" t="s">
        <v>63</v>
      </c>
      <c r="B49" s="264" t="s">
        <v>174</v>
      </c>
      <c r="C49" s="163">
        <f>IF((VLOOKUP(A49,[2]!LeachSS,12,FALSE))="0",(VLOOKUP(A49,[3]!Sone,7,FALSE)),MIN((VLOOKUP(A49,[3]!Sone,7,FALSE)),(VLOOKUP(A49,[2]!LeachSS,12,FALSE))))</f>
        <v>0.1</v>
      </c>
      <c r="D49" s="123" t="str">
        <f>IF(C49=(VLOOKUP(A49,Meth2,3,FALSE)),(VLOOKUP(A49,Meth2,4,FALSE)),(VLOOKUP(A49,[2]!LeachSS,13,FALSE)))</f>
        <v>PQL</v>
      </c>
      <c r="E49" s="81">
        <f>IF((VLOOKUP(A49,[2]!LeachSS,15,FALSE))="0",(VLOOKUP(A49,[3]!Sone,7,FALSE)),MIN((VLOOKUP(A49,[3]!Sone,7,FALSE)),(VLOOKUP(A49,[2]!LeachSS,15,FALSE))))</f>
        <v>0.1</v>
      </c>
      <c r="F49" s="33" t="str">
        <f>IF(E49=(VLOOKUP(A49,Meth2,3,FALSE)),(VLOOKUP(A49,Meth2,4,FALSE)),(VLOOKUP(A49,[2]!LeachSS,16,FALSE)))</f>
        <v>PQL</v>
      </c>
      <c r="G49" s="144">
        <f>IF((VLOOKUP(A49,[2]!LeachSS,18,FALSE))="0",(VLOOKUP(A49,[3]!Sone,7,FALSE)),MIN((VLOOKUP(A49,[3]!Sone,7,FALSE)),(VLOOKUP(A49,[2]!LeachSS,18,FALSE))))</f>
        <v>20</v>
      </c>
      <c r="H49" s="132" t="str">
        <f>IF(G49=(VLOOKUP(A49,Meth2,3,FALSE)),(VLOOKUP(A49,Meth2,4,FALSE)),(VLOOKUP(A49,[2]!LeachSS,19,FALSE)))</f>
        <v>Cancer Risk</v>
      </c>
      <c r="I49" s="30"/>
    </row>
    <row r="50" spans="1:9">
      <c r="A50" s="28" t="s">
        <v>62</v>
      </c>
      <c r="B50" s="264" t="s">
        <v>173</v>
      </c>
      <c r="C50" s="163">
        <f>IF((VLOOKUP(A50,[2]!LeachSS,12,FALSE))="0",(VLOOKUP(A50,[3]!Sone,7,FALSE)),MIN((VLOOKUP(A50,[3]!Sone,7,FALSE)),(VLOOKUP(A50,[2]!LeachSS,12,FALSE))))</f>
        <v>3</v>
      </c>
      <c r="D50" s="123" t="str">
        <f>IF(C50=(VLOOKUP(A50,Meth2,3,FALSE)),(VLOOKUP(A50,Meth2,4,FALSE)),(VLOOKUP(A50,[2]!LeachSS,13,FALSE)))</f>
        <v>Leaching</v>
      </c>
      <c r="E50" s="81">
        <f>IF((VLOOKUP(A50,[2]!LeachSS,15,FALSE))="0",(VLOOKUP(A50,[3]!Sone,7,FALSE)),MIN((VLOOKUP(A50,[3]!Sone,7,FALSE)),(VLOOKUP(A50,[2]!LeachSS,15,FALSE))))</f>
        <v>40</v>
      </c>
      <c r="F50" s="33" t="str">
        <f>IF(E50=(VLOOKUP(A50,Meth2,3,FALSE)),(VLOOKUP(A50,Meth2,4,FALSE)),(VLOOKUP(A50,[2]!LeachSS,16,FALSE)))</f>
        <v>Leaching</v>
      </c>
      <c r="G50" s="144">
        <f>IF((VLOOKUP(A50,[2]!LeachSS,18,FALSE))="0",(VLOOKUP(A50,[3]!Sone,7,FALSE)),MIN((VLOOKUP(A50,[3]!Sone,7,FALSE)),(VLOOKUP(A50,[2]!LeachSS,18,FALSE))))</f>
        <v>500</v>
      </c>
      <c r="H50" s="132" t="str">
        <f>IF(G50=(VLOOKUP(A50,Meth2,3,FALSE)),(VLOOKUP(A50,Meth2,4,FALSE)),(VLOOKUP(A50,[2]!LeachSS,19,FALSE)))</f>
        <v>Ceiling (Medium)</v>
      </c>
      <c r="I50" s="30"/>
    </row>
    <row r="51" spans="1:9">
      <c r="A51" s="28" t="s">
        <v>61</v>
      </c>
      <c r="B51" s="264" t="s">
        <v>172</v>
      </c>
      <c r="C51" s="163">
        <f>IF((VLOOKUP(A51,[2]!LeachSS,12,FALSE))="0",(VLOOKUP(A51,[3]!Sone,7,FALSE)),MIN((VLOOKUP(A51,[3]!Sone,7,FALSE)),(VLOOKUP(A51,[2]!LeachSS,12,FALSE))))</f>
        <v>0.3</v>
      </c>
      <c r="D51" s="123" t="str">
        <f>IF(C51=(VLOOKUP(A51,Meth2,3,FALSE)),(VLOOKUP(A51,Meth2,4,FALSE)),(VLOOKUP(A51,[2]!LeachSS,13,FALSE)))</f>
        <v>Leaching</v>
      </c>
      <c r="E51" s="81">
        <f>IF((VLOOKUP(A51,[2]!LeachSS,15,FALSE))="0",(VLOOKUP(A51,[3]!Sone,7,FALSE)),MIN((VLOOKUP(A51,[3]!Sone,7,FALSE)),(VLOOKUP(A51,[2]!LeachSS,15,FALSE))))</f>
        <v>0.1</v>
      </c>
      <c r="F51" s="33" t="str">
        <f>IF(E51=(VLOOKUP(A51,Meth2,3,FALSE)),(VLOOKUP(A51,Meth2,4,FALSE)),(VLOOKUP(A51,[2]!LeachSS,16,FALSE)))</f>
        <v>PQL</v>
      </c>
      <c r="G51" s="144">
        <f>IF((VLOOKUP(A51,[2]!LeachSS,18,FALSE))="0",(VLOOKUP(A51,[3]!Sone,7,FALSE)),MIN((VLOOKUP(A51,[3]!Sone,7,FALSE)),(VLOOKUP(A51,[2]!LeachSS,18,FALSE))))</f>
        <v>100</v>
      </c>
      <c r="H51" s="132" t="str">
        <f>IF(G51=(VLOOKUP(A51,Meth2,3,FALSE)),(VLOOKUP(A51,Meth2,4,FALSE)),(VLOOKUP(A51,[2]!LeachSS,19,FALSE)))</f>
        <v>Ceiling (Low)</v>
      </c>
      <c r="I51" s="30"/>
    </row>
    <row r="52" spans="1:9">
      <c r="A52" s="28" t="s">
        <v>60</v>
      </c>
      <c r="B52" s="264" t="s">
        <v>171</v>
      </c>
      <c r="C52" s="163">
        <f>IF((VLOOKUP(A52,[2]!LeachSS,12,FALSE))="0",(VLOOKUP(A52,[3]!Sone,7,FALSE)),MIN((VLOOKUP(A52,[3]!Sone,7,FALSE)),(VLOOKUP(A52,[2]!LeachSS,12,FALSE))))</f>
        <v>1</v>
      </c>
      <c r="D52" s="123" t="str">
        <f>IF(C52=(VLOOKUP(A52,Meth2,3,FALSE)),(VLOOKUP(A52,Meth2,4,FALSE)),(VLOOKUP(A52,[2]!LeachSS,13,FALSE)))</f>
        <v>Leaching</v>
      </c>
      <c r="E52" s="81">
        <f>IF((VLOOKUP(A52,[2]!LeachSS,15,FALSE))="0",(VLOOKUP(A52,[3]!Sone,7,FALSE)),MIN((VLOOKUP(A52,[3]!Sone,7,FALSE)),(VLOOKUP(A52,[2]!LeachSS,15,FALSE))))</f>
        <v>1</v>
      </c>
      <c r="F52" s="33" t="str">
        <f>IF(E52=(VLOOKUP(A52,Meth2,3,FALSE)),(VLOOKUP(A52,Meth2,4,FALSE)),(VLOOKUP(A52,[2]!LeachSS,16,FALSE)))</f>
        <v>Leaching</v>
      </c>
      <c r="G52" s="144">
        <f>IF((VLOOKUP(A52,[2]!LeachSS,18,FALSE))="0",(VLOOKUP(A52,[3]!Sone,7,FALSE)),MIN((VLOOKUP(A52,[3]!Sone,7,FALSE)),(VLOOKUP(A52,[2]!LeachSS,18,FALSE))))</f>
        <v>500</v>
      </c>
      <c r="H52" s="132" t="str">
        <f>IF(G52=(VLOOKUP(A52,Meth2,3,FALSE)),(VLOOKUP(A52,Meth2,4,FALSE)),(VLOOKUP(A52,[2]!LeachSS,19,FALSE)))</f>
        <v>Ceiling (Medium)</v>
      </c>
      <c r="I52" s="30"/>
    </row>
    <row r="53" spans="1:9">
      <c r="A53" s="28" t="s">
        <v>59</v>
      </c>
      <c r="B53" s="264" t="s">
        <v>170</v>
      </c>
      <c r="C53" s="163">
        <f>IF((VLOOKUP(A53,[2]!LeachSS,12,FALSE))="0",(VLOOKUP(A53,[3]!Sone,7,FALSE)),MIN((VLOOKUP(A53,[3]!Sone,7,FALSE)),(VLOOKUP(A53,[2]!LeachSS,12,FALSE))))</f>
        <v>0.1</v>
      </c>
      <c r="D53" s="123" t="str">
        <f>IF(C53=(VLOOKUP(A53,Meth2,3,FALSE)),(VLOOKUP(A53,Meth2,4,FALSE)),(VLOOKUP(A53,[2]!LeachSS,13,FALSE)))</f>
        <v>PQL</v>
      </c>
      <c r="E53" s="81">
        <f>IF((VLOOKUP(A53,[2]!LeachSS,15,FALSE))="0",(VLOOKUP(A53,[3]!Sone,7,FALSE)),MIN((VLOOKUP(A53,[3]!Sone,7,FALSE)),(VLOOKUP(A53,[2]!LeachSS,15,FALSE))))</f>
        <v>4</v>
      </c>
      <c r="F53" s="33" t="str">
        <f>IF(E53=(VLOOKUP(A53,Meth2,3,FALSE)),(VLOOKUP(A53,Meth2,4,FALSE)),(VLOOKUP(A53,[2]!LeachSS,16,FALSE)))</f>
        <v>Leaching</v>
      </c>
      <c r="G53" s="144">
        <f>IF((VLOOKUP(A53,[2]!LeachSS,18,FALSE))="0",(VLOOKUP(A53,[3]!Sone,7,FALSE)),MIN((VLOOKUP(A53,[3]!Sone,7,FALSE)),(VLOOKUP(A53,[2]!LeachSS,18,FALSE))))</f>
        <v>400</v>
      </c>
      <c r="H53" s="132" t="str">
        <f>IF(G53=(VLOOKUP(A53,Meth2,3,FALSE)),(VLOOKUP(A53,Meth2,4,FALSE)),(VLOOKUP(A53,[2]!LeachSS,19,FALSE)))</f>
        <v>Noncancer Risk</v>
      </c>
      <c r="I53" s="30"/>
    </row>
    <row r="54" spans="1:9">
      <c r="A54" s="28" t="s">
        <v>58</v>
      </c>
      <c r="B54" s="264" t="s">
        <v>169</v>
      </c>
      <c r="C54" s="163">
        <f>IF((VLOOKUP(A54,[2]!LeachSS,12,FALSE))="0",(VLOOKUP(A54,[3]!Sone,7,FALSE)),MIN((VLOOKUP(A54,[3]!Sone,7,FALSE)),(VLOOKUP(A54,[2]!LeachSS,12,FALSE))))</f>
        <v>0.7</v>
      </c>
      <c r="D54" s="123" t="str">
        <f>IF(C54=(VLOOKUP(A54,Meth2,3,FALSE)),(VLOOKUP(A54,Meth2,4,FALSE)),(VLOOKUP(A54,[2]!LeachSS,13,FALSE)))</f>
        <v>PQL</v>
      </c>
      <c r="E54" s="81">
        <f>IF((VLOOKUP(A54,[2]!LeachSS,15,FALSE))="0",(VLOOKUP(A54,[3]!Sone,7,FALSE)),MIN((VLOOKUP(A54,[3]!Sone,7,FALSE)),(VLOOKUP(A54,[2]!LeachSS,15,FALSE))))</f>
        <v>60</v>
      </c>
      <c r="F54" s="33" t="str">
        <f>IF(E54=(VLOOKUP(A54,Meth2,3,FALSE)),(VLOOKUP(A54,Meth2,4,FALSE)),(VLOOKUP(A54,[2]!LeachSS,16,FALSE)))</f>
        <v>Noncancer Risk</v>
      </c>
      <c r="G54" s="144">
        <f>IF((VLOOKUP(A54,[2]!LeachSS,18,FALSE))="0",(VLOOKUP(A54,[3]!Sone,7,FALSE)),MIN((VLOOKUP(A54,[3]!Sone,7,FALSE)),(VLOOKUP(A54,[2]!LeachSS,18,FALSE))))</f>
        <v>40</v>
      </c>
      <c r="H54" s="132" t="str">
        <f>IF(G54=(VLOOKUP(A54,Meth2,3,FALSE)),(VLOOKUP(A54,Meth2,4,FALSE)),(VLOOKUP(A54,[2]!LeachSS,19,FALSE)))</f>
        <v>Leaching</v>
      </c>
      <c r="I54" s="30"/>
    </row>
    <row r="55" spans="1:9">
      <c r="A55" s="28" t="s">
        <v>57</v>
      </c>
      <c r="B55" s="264" t="s">
        <v>168</v>
      </c>
      <c r="C55" s="163">
        <f>IF((VLOOKUP(A55,[2]!LeachSS,12,FALSE))="0",(VLOOKUP(A55,[3]!Sone,7,FALSE)),MIN((VLOOKUP(A55,[3]!Sone,7,FALSE)),(VLOOKUP(A55,[2]!LeachSS,12,FALSE))))</f>
        <v>0.1</v>
      </c>
      <c r="D55" s="123" t="str">
        <f>IF(C55=(VLOOKUP(A55,Meth2,3,FALSE)),(VLOOKUP(A55,Meth2,4,FALSE)),(VLOOKUP(A55,[2]!LeachSS,13,FALSE)))</f>
        <v>PQL</v>
      </c>
      <c r="E55" s="81">
        <f>IF((VLOOKUP(A55,[2]!LeachSS,15,FALSE))="0",(VLOOKUP(A55,[3]!Sone,7,FALSE)),MIN((VLOOKUP(A55,[3]!Sone,7,FALSE)),(VLOOKUP(A55,[2]!LeachSS,15,FALSE))))</f>
        <v>0.1</v>
      </c>
      <c r="F55" s="33" t="str">
        <f>IF(E55=(VLOOKUP(A55,Meth2,3,FALSE)),(VLOOKUP(A55,Meth2,4,FALSE)),(VLOOKUP(A55,[2]!LeachSS,16,FALSE)))</f>
        <v>PQL</v>
      </c>
      <c r="G55" s="144">
        <f>IF((VLOOKUP(A55,[2]!LeachSS,18,FALSE))="0",(VLOOKUP(A55,[3]!Sone,7,FALSE)),MIN((VLOOKUP(A55,[3]!Sone,7,FALSE)),(VLOOKUP(A55,[2]!LeachSS,18,FALSE))))</f>
        <v>30</v>
      </c>
      <c r="H55" s="132" t="str">
        <f>IF(G55=(VLOOKUP(A55,Meth2,3,FALSE)),(VLOOKUP(A55,Meth2,4,FALSE)),(VLOOKUP(A55,[2]!LeachSS,19,FALSE)))</f>
        <v>Cancer Risk</v>
      </c>
      <c r="I55" s="30"/>
    </row>
    <row r="56" spans="1:9">
      <c r="A56" s="28" t="s">
        <v>56</v>
      </c>
      <c r="B56" s="264" t="s">
        <v>167</v>
      </c>
      <c r="C56" s="163">
        <f>IF((VLOOKUP(A56,[2]!LeachSS,12,FALSE))="0",(VLOOKUP(A56,[3]!Sone,7,FALSE)),MIN((VLOOKUP(A56,[3]!Sone,7,FALSE)),(VLOOKUP(A56,[2]!LeachSS,12,FALSE))))</f>
        <v>0.01</v>
      </c>
      <c r="D56" s="123" t="str">
        <f>IF(C56=(VLOOKUP(A56,Meth2,3,FALSE)),(VLOOKUP(A56,Meth2,4,FALSE)),(VLOOKUP(A56,[2]!LeachSS,13,FALSE)))</f>
        <v>Leaching</v>
      </c>
      <c r="E56" s="81">
        <f>IF((VLOOKUP(A56,[2]!LeachSS,15,FALSE))="0",(VLOOKUP(A56,[3]!Sone,7,FALSE)),MIN((VLOOKUP(A56,[3]!Sone,7,FALSE)),(VLOOKUP(A56,[2]!LeachSS,15,FALSE))))</f>
        <v>0.4</v>
      </c>
      <c r="F56" s="33" t="str">
        <f>IF(E56=(VLOOKUP(A56,Meth2,3,FALSE)),(VLOOKUP(A56,Meth2,4,FALSE)),(VLOOKUP(A56,[2]!LeachSS,16,FALSE)))</f>
        <v>Leaching</v>
      </c>
      <c r="G56" s="144">
        <f>IF((VLOOKUP(A56,[2]!LeachSS,18,FALSE))="0",(VLOOKUP(A56,[3]!Sone,7,FALSE)),MIN((VLOOKUP(A56,[3]!Sone,7,FALSE)),(VLOOKUP(A56,[2]!LeachSS,18,FALSE))))</f>
        <v>20</v>
      </c>
      <c r="H56" s="132" t="str">
        <f>IF(G56=(VLOOKUP(A56,Meth2,3,FALSE)),(VLOOKUP(A56,Meth2,4,FALSE)),(VLOOKUP(A56,[2]!LeachSS,19,FALSE)))</f>
        <v>Cancer Risk</v>
      </c>
      <c r="I56" s="30"/>
    </row>
    <row r="57" spans="1:9">
      <c r="A57" s="28" t="s">
        <v>55</v>
      </c>
      <c r="B57" s="264" t="s">
        <v>166</v>
      </c>
      <c r="C57" s="163">
        <f>IF((VLOOKUP(A57,[2]!LeachSS,12,FALSE))="0",(VLOOKUP(A57,[3]!Sone,7,FALSE)),MIN((VLOOKUP(A57,[3]!Sone,7,FALSE)),(VLOOKUP(A57,[2]!LeachSS,12,FALSE))))</f>
        <v>0.08</v>
      </c>
      <c r="D57" s="123" t="str">
        <f>IF(C57=(VLOOKUP(A57,Meth2,3,FALSE)),(VLOOKUP(A57,Meth2,4,FALSE)),(VLOOKUP(A57,[2]!LeachSS,13,FALSE)))</f>
        <v>Cancer Risk</v>
      </c>
      <c r="E57" s="81">
        <f>IF((VLOOKUP(A57,[2]!LeachSS,15,FALSE))="0",(VLOOKUP(A57,[3]!Sone,7,FALSE)),MIN((VLOOKUP(A57,[3]!Sone,7,FALSE)),(VLOOKUP(A57,[2]!LeachSS,15,FALSE))))</f>
        <v>0.08</v>
      </c>
      <c r="F57" s="33" t="str">
        <f>IF(E57=(VLOOKUP(A57,Meth2,3,FALSE)),(VLOOKUP(A57,Meth2,4,FALSE)),(VLOOKUP(A57,[2]!LeachSS,16,FALSE)))</f>
        <v>Cancer Risk</v>
      </c>
      <c r="G57" s="144">
        <f>IF((VLOOKUP(A57,[2]!LeachSS,18,FALSE))="0",(VLOOKUP(A57,[3]!Sone,7,FALSE)),MIN((VLOOKUP(A57,[3]!Sone,7,FALSE)),(VLOOKUP(A57,[2]!LeachSS,18,FALSE))))</f>
        <v>0.08</v>
      </c>
      <c r="H57" s="132" t="str">
        <f>IF(G57=(VLOOKUP(A57,Meth2,3,FALSE)),(VLOOKUP(A57,Meth2,4,FALSE)),(VLOOKUP(A57,[2]!LeachSS,19,FALSE)))</f>
        <v>Cancer Risk</v>
      </c>
      <c r="I57" s="30"/>
    </row>
    <row r="58" spans="1:9">
      <c r="A58" s="28" t="s">
        <v>54</v>
      </c>
      <c r="B58" s="264" t="s">
        <v>165</v>
      </c>
      <c r="C58" s="163">
        <f>IF((VLOOKUP(A58,[2]!LeachSS,12,FALSE))="0",(VLOOKUP(A58,[3]!Sone,7,FALSE)),MIN((VLOOKUP(A58,[3]!Sone,7,FALSE)),(VLOOKUP(A58,[2]!LeachSS,12,FALSE))))</f>
        <v>10</v>
      </c>
      <c r="D58" s="123" t="str">
        <f>IF(C58=(VLOOKUP(A58,Meth2,3,FALSE)),(VLOOKUP(A58,Meth2,4,FALSE)),(VLOOKUP(A58,[2]!LeachSS,13,FALSE)))</f>
        <v>Leaching</v>
      </c>
      <c r="E58" s="81">
        <f>IF((VLOOKUP(A58,[2]!LeachSS,15,FALSE))="0",(VLOOKUP(A58,[3]!Sone,7,FALSE)),MIN((VLOOKUP(A58,[3]!Sone,7,FALSE)),(VLOOKUP(A58,[2]!LeachSS,15,FALSE))))</f>
        <v>200</v>
      </c>
      <c r="F58" s="33" t="str">
        <f>IF(E58=(VLOOKUP(A58,Meth2,3,FALSE)),(VLOOKUP(A58,Meth2,4,FALSE)),(VLOOKUP(A58,[2]!LeachSS,16,FALSE)))</f>
        <v>Leaching</v>
      </c>
      <c r="G58" s="144">
        <f>IF((VLOOKUP(A58,[2]!LeachSS,18,FALSE))="0",(VLOOKUP(A58,[3]!Sone,7,FALSE)),MIN((VLOOKUP(A58,[3]!Sone,7,FALSE)),(VLOOKUP(A58,[2]!LeachSS,18,FALSE))))</f>
        <v>300</v>
      </c>
      <c r="H58" s="132" t="str">
        <f>IF(G58=(VLOOKUP(A58,Meth2,3,FALSE)),(VLOOKUP(A58,Meth2,4,FALSE)),(VLOOKUP(A58,[2]!LeachSS,19,FALSE)))</f>
        <v>Leaching</v>
      </c>
      <c r="I58" s="30"/>
    </row>
    <row r="59" spans="1:9">
      <c r="A59" s="28" t="s">
        <v>53</v>
      </c>
      <c r="B59" s="264" t="s">
        <v>164</v>
      </c>
      <c r="C59" s="163">
        <f>IF((VLOOKUP(A59,[2]!LeachSS,12,FALSE))="0",(VLOOKUP(A59,[3]!Sone,7,FALSE)),MIN((VLOOKUP(A59,[3]!Sone,7,FALSE)),(VLOOKUP(A59,[2]!LeachSS,12,FALSE))))</f>
        <v>0.7</v>
      </c>
      <c r="D59" s="123" t="str">
        <f>IF(C59=(VLOOKUP(A59,Meth2,3,FALSE)),(VLOOKUP(A59,Meth2,4,FALSE)),(VLOOKUP(A59,[2]!LeachSS,13,FALSE)))</f>
        <v>PQL</v>
      </c>
      <c r="E59" s="81">
        <f>IF((VLOOKUP(A59,[2]!LeachSS,15,FALSE))="0",(VLOOKUP(A59,[3]!Sone,7,FALSE)),MIN((VLOOKUP(A59,[3]!Sone,7,FALSE)),(VLOOKUP(A59,[2]!LeachSS,15,FALSE))))</f>
        <v>50</v>
      </c>
      <c r="F59" s="33" t="str">
        <f>IF(E59=(VLOOKUP(A59,Meth2,3,FALSE)),(VLOOKUP(A59,Meth2,4,FALSE)),(VLOOKUP(A59,[2]!LeachSS,16,FALSE)))</f>
        <v>Leaching</v>
      </c>
      <c r="G59" s="144">
        <f>IF((VLOOKUP(A59,[2]!LeachSS,18,FALSE))="0",(VLOOKUP(A59,[3]!Sone,7,FALSE)),MIN((VLOOKUP(A59,[3]!Sone,7,FALSE)),(VLOOKUP(A59,[2]!LeachSS,18,FALSE))))</f>
        <v>600</v>
      </c>
      <c r="H59" s="132" t="str">
        <f>IF(G59=(VLOOKUP(A59,Meth2,3,FALSE)),(VLOOKUP(A59,Meth2,4,FALSE)),(VLOOKUP(A59,[2]!LeachSS,19,FALSE)))</f>
        <v>Leaching</v>
      </c>
      <c r="I59" s="30"/>
    </row>
    <row r="60" spans="1:9">
      <c r="A60" s="28" t="s">
        <v>52</v>
      </c>
      <c r="B60" s="264" t="s">
        <v>163</v>
      </c>
      <c r="C60" s="163">
        <f>IF((VLOOKUP(A60,[2]!LeachSS,12,FALSE))="0",(VLOOKUP(A60,[3]!Sone,7,FALSE)),MIN((VLOOKUP(A60,[3]!Sone,7,FALSE)),(VLOOKUP(A60,[2]!LeachSS,12,FALSE))))</f>
        <v>0.7</v>
      </c>
      <c r="D60" s="123" t="str">
        <f>IF(C60=(VLOOKUP(A60,Meth2,3,FALSE)),(VLOOKUP(A60,Meth2,4,FALSE)),(VLOOKUP(A60,[2]!LeachSS,13,FALSE)))</f>
        <v>PQL</v>
      </c>
      <c r="E60" s="81">
        <f>IF((VLOOKUP(A60,[2]!LeachSS,15,FALSE))="0",(VLOOKUP(A60,[3]!Sone,7,FALSE)),MIN((VLOOKUP(A60,[3]!Sone,7,FALSE)),(VLOOKUP(A60,[2]!LeachSS,15,FALSE))))</f>
        <v>100</v>
      </c>
      <c r="F60" s="33" t="str">
        <f>IF(E60=(VLOOKUP(A60,Meth2,3,FALSE)),(VLOOKUP(A60,Meth2,4,FALSE)),(VLOOKUP(A60,[2]!LeachSS,16,FALSE)))</f>
        <v>Leaching</v>
      </c>
      <c r="G60" s="144">
        <f>IF((VLOOKUP(A60,[2]!LeachSS,18,FALSE))="0",(VLOOKUP(A60,[3]!Sone,7,FALSE)),MIN((VLOOKUP(A60,[3]!Sone,7,FALSE)),(VLOOKUP(A60,[2]!LeachSS,18,FALSE))))</f>
        <v>500</v>
      </c>
      <c r="H60" s="132" t="str">
        <f>IF(G60=(VLOOKUP(A60,Meth2,3,FALSE)),(VLOOKUP(A60,Meth2,4,FALSE)),(VLOOKUP(A60,[2]!LeachSS,19,FALSE)))</f>
        <v>Noncancer Risk</v>
      </c>
      <c r="I60" s="30"/>
    </row>
    <row r="61" spans="1:9">
      <c r="A61" s="28" t="s">
        <v>51</v>
      </c>
      <c r="B61" s="264" t="s">
        <v>162</v>
      </c>
      <c r="C61" s="163">
        <f>IF((VLOOKUP(A61,[2]!LeachSS,12,FALSE))="0",(VLOOKUP(A61,[3]!Sone,7,FALSE)),MIN((VLOOKUP(A61,[3]!Sone,7,FALSE)),(VLOOKUP(A61,[2]!LeachSS,12,FALSE))))</f>
        <v>3</v>
      </c>
      <c r="D61" s="123" t="str">
        <f>IF(C61=(VLOOKUP(A61,Meth2,3,FALSE)),(VLOOKUP(A61,Meth2,4,FALSE)),(VLOOKUP(A61,[2]!LeachSS,13,FALSE)))</f>
        <v>PQL</v>
      </c>
      <c r="E61" s="81">
        <f>IF((VLOOKUP(A61,[2]!LeachSS,15,FALSE))="0",(VLOOKUP(A61,[3]!Sone,7,FALSE)),MIN((VLOOKUP(A61,[3]!Sone,7,FALSE)),(VLOOKUP(A61,[2]!LeachSS,15,FALSE))))</f>
        <v>50</v>
      </c>
      <c r="F61" s="33" t="str">
        <f>IF(E61=(VLOOKUP(A61,Meth2,3,FALSE)),(VLOOKUP(A61,Meth2,4,FALSE)),(VLOOKUP(A61,[2]!LeachSS,16,FALSE)))</f>
        <v>Noncancer Risk</v>
      </c>
      <c r="G61" s="144">
        <f>IF((VLOOKUP(A61,[2]!LeachSS,18,FALSE))="0",(VLOOKUP(A61,[3]!Sone,7,FALSE)),MIN((VLOOKUP(A61,[3]!Sone,7,FALSE)),(VLOOKUP(A61,[2]!LeachSS,18,FALSE))))</f>
        <v>50</v>
      </c>
      <c r="H61" s="132" t="str">
        <f>IF(G61=(VLOOKUP(A61,Meth2,3,FALSE)),(VLOOKUP(A61,Meth2,4,FALSE)),(VLOOKUP(A61,[2]!LeachSS,19,FALSE)))</f>
        <v>Noncancer Risk</v>
      </c>
      <c r="I61" s="30"/>
    </row>
    <row r="62" spans="1:9">
      <c r="A62" s="28" t="s">
        <v>50</v>
      </c>
      <c r="B62" s="264" t="s">
        <v>161</v>
      </c>
      <c r="C62" s="163">
        <f>IF((VLOOKUP(A62,[2]!LeachSS,12,FALSE))="0",(VLOOKUP(A62,[3]!Sone,7,FALSE)),MIN((VLOOKUP(A62,[3]!Sone,7,FALSE)),(VLOOKUP(A62,[2]!LeachSS,12,FALSE))))</f>
        <v>0.7</v>
      </c>
      <c r="D62" s="123" t="str">
        <f>IF(C62=(VLOOKUP(A62,Meth2,3,FALSE)),(VLOOKUP(A62,Meth2,4,FALSE)),(VLOOKUP(A62,[2]!LeachSS,13,FALSE)))</f>
        <v>PQL</v>
      </c>
      <c r="E62" s="81">
        <f>IF((VLOOKUP(A62,[2]!LeachSS,15,FALSE))="0",(VLOOKUP(A62,[3]!Sone,7,FALSE)),MIN((VLOOKUP(A62,[3]!Sone,7,FALSE)),(VLOOKUP(A62,[2]!LeachSS,15,FALSE))))</f>
        <v>2</v>
      </c>
      <c r="F62" s="33" t="str">
        <f>IF(E62=(VLOOKUP(A62,Meth2,3,FALSE)),(VLOOKUP(A62,Meth2,4,FALSE)),(VLOOKUP(A62,[2]!LeachSS,16,FALSE)))</f>
        <v>Cancer Risk</v>
      </c>
      <c r="G62" s="144">
        <f>IF((VLOOKUP(A62,[2]!LeachSS,18,FALSE))="0",(VLOOKUP(A62,[3]!Sone,7,FALSE)),MIN((VLOOKUP(A62,[3]!Sone,7,FALSE)),(VLOOKUP(A62,[2]!LeachSS,18,FALSE))))</f>
        <v>2</v>
      </c>
      <c r="H62" s="132" t="str">
        <f>IF(G62=(VLOOKUP(A62,Meth2,3,FALSE)),(VLOOKUP(A62,Meth2,4,FALSE)),(VLOOKUP(A62,[2]!LeachSS,19,FALSE)))</f>
        <v>Cancer Risk</v>
      </c>
      <c r="I62" s="30"/>
    </row>
    <row r="63" spans="1:9">
      <c r="A63" s="28" t="s">
        <v>49</v>
      </c>
      <c r="B63" s="264" t="s">
        <v>160</v>
      </c>
      <c r="C63" s="163">
        <f>IF((VLOOKUP(A63,[2]!LeachSS,12,FALSE))="0",(VLOOKUP(A63,[3]!Sone,7,FALSE)),MIN((VLOOKUP(A63,[3]!Sone,7,FALSE)),(VLOOKUP(A63,[2]!LeachSS,12,FALSE))))</f>
        <v>0.2</v>
      </c>
      <c r="D63" s="123" t="str">
        <f>IF(C63=(VLOOKUP(A63,Meth2,3,FALSE)),(VLOOKUP(A63,Meth2,4,FALSE)),(VLOOKUP(A63,[2]!LeachSS,13,FALSE)))</f>
        <v>PQL</v>
      </c>
      <c r="E63" s="81">
        <f>IF((VLOOKUP(A63,[2]!LeachSS,15,FALSE))="0",(VLOOKUP(A63,[3]!Sone,7,FALSE)),MIN((VLOOKUP(A63,[3]!Sone,7,FALSE)),(VLOOKUP(A63,[2]!LeachSS,15,FALSE))))</f>
        <v>6</v>
      </c>
      <c r="F63" s="33" t="str">
        <f>IF(E63=(VLOOKUP(A63,Meth2,3,FALSE)),(VLOOKUP(A63,Meth2,4,FALSE)),(VLOOKUP(A63,[2]!LeachSS,16,FALSE)))</f>
        <v>Leaching</v>
      </c>
      <c r="G63" s="144">
        <f>IF((VLOOKUP(A63,[2]!LeachSS,18,FALSE))="0",(VLOOKUP(A63,[3]!Sone,7,FALSE)),MIN((VLOOKUP(A63,[3]!Sone,7,FALSE)),(VLOOKUP(A63,[2]!LeachSS,18,FALSE))))</f>
        <v>20</v>
      </c>
      <c r="H63" s="132" t="str">
        <f>IF(G63=(VLOOKUP(A63,Meth2,3,FALSE)),(VLOOKUP(A63,Meth2,4,FALSE)),(VLOOKUP(A63,[2]!LeachSS,19,FALSE)))</f>
        <v>Cancer Risk</v>
      </c>
      <c r="I63" s="30"/>
    </row>
    <row r="64" spans="1:9">
      <c r="A64" s="28" t="s">
        <v>48</v>
      </c>
      <c r="B64" s="264" t="s">
        <v>159</v>
      </c>
      <c r="C64" s="163">
        <f>IF((VLOOKUP(A64,[2]!LeachSS,12,FALSE))="0",(VLOOKUP(A64,[3]!Sone,7,FALSE)),MIN((VLOOKUP(A64,[3]!Sone,7,FALSE)),(VLOOKUP(A64,[2]!LeachSS,12,FALSE))))</f>
        <v>0.5</v>
      </c>
      <c r="D64" s="123" t="str">
        <f>IF(C64=(VLOOKUP(A64,Meth2,3,FALSE)),(VLOOKUP(A64,Meth2,4,FALSE)),(VLOOKUP(A64,[2]!LeachSS,13,FALSE)))</f>
        <v>Leaching</v>
      </c>
      <c r="E64" s="81">
        <f>IF((VLOOKUP(A64,[2]!LeachSS,15,FALSE))="0",(VLOOKUP(A64,[3]!Sone,7,FALSE)),MIN((VLOOKUP(A64,[3]!Sone,7,FALSE)),(VLOOKUP(A64,[2]!LeachSS,15,FALSE))))</f>
        <v>300</v>
      </c>
      <c r="F64" s="33" t="str">
        <f>IF(E64=(VLOOKUP(A64,Meth2,3,FALSE)),(VLOOKUP(A64,Meth2,4,FALSE)),(VLOOKUP(A64,[2]!LeachSS,16,FALSE)))</f>
        <v>Noncancer Risk</v>
      </c>
      <c r="G64" s="144">
        <f>IF((VLOOKUP(A64,[2]!LeachSS,18,FALSE))="0",(VLOOKUP(A64,[3]!Sone,7,FALSE)),MIN((VLOOKUP(A64,[3]!Sone,7,FALSE)),(VLOOKUP(A64,[2]!LeachSS,18,FALSE))))</f>
        <v>1</v>
      </c>
      <c r="H64" s="132" t="str">
        <f>IF(G64=(VLOOKUP(A64,Meth2,3,FALSE)),(VLOOKUP(A64,Meth2,4,FALSE)),(VLOOKUP(A64,[2]!LeachSS,19,FALSE)))</f>
        <v>Leaching</v>
      </c>
      <c r="I64" s="30"/>
    </row>
    <row r="65" spans="1:9">
      <c r="A65" s="28" t="s">
        <v>47</v>
      </c>
      <c r="B65" s="264" t="s">
        <v>158</v>
      </c>
      <c r="C65" s="163">
        <f>IF((VLOOKUP(A65,[2]!LeachSS,12,FALSE))="0",(VLOOKUP(A65,[3]!Sone,7,FALSE)),MIN((VLOOKUP(A65,[3]!Sone,7,FALSE)),(VLOOKUP(A65,[2]!LeachSS,12,FALSE))))</f>
        <v>10</v>
      </c>
      <c r="D65" s="123" t="str">
        <f>IF(C65=(VLOOKUP(A65,Meth2,3,FALSE)),(VLOOKUP(A65,Meth2,4,FALSE)),(VLOOKUP(A65,[2]!LeachSS,13,FALSE)))</f>
        <v>Noncancer Risk</v>
      </c>
      <c r="E65" s="81">
        <f>IF((VLOOKUP(A65,[2]!LeachSS,15,FALSE))="0",(VLOOKUP(A65,[3]!Sone,7,FALSE)),MIN((VLOOKUP(A65,[3]!Sone,7,FALSE)),(VLOOKUP(A65,[2]!LeachSS,15,FALSE))))</f>
        <v>10</v>
      </c>
      <c r="F65" s="33" t="str">
        <f>IF(E65=(VLOOKUP(A65,Meth2,3,FALSE)),(VLOOKUP(A65,Meth2,4,FALSE)),(VLOOKUP(A65,[2]!LeachSS,16,FALSE)))</f>
        <v>Noncancer Risk</v>
      </c>
      <c r="G65" s="144">
        <f>IF((VLOOKUP(A65,[2]!LeachSS,18,FALSE))="0",(VLOOKUP(A65,[3]!Sone,7,FALSE)),MIN((VLOOKUP(A65,[3]!Sone,7,FALSE)),(VLOOKUP(A65,[2]!LeachSS,18,FALSE))))</f>
        <v>10</v>
      </c>
      <c r="H65" s="132" t="str">
        <f>IF(G65=(VLOOKUP(A65,Meth2,3,FALSE)),(VLOOKUP(A65,Meth2,4,FALSE)),(VLOOKUP(A65,[2]!LeachSS,19,FALSE)))</f>
        <v>Noncancer Risk</v>
      </c>
      <c r="I65" s="30"/>
    </row>
    <row r="66" spans="1:9">
      <c r="A66" s="28" t="s">
        <v>296</v>
      </c>
      <c r="B66" s="264" t="s">
        <v>157</v>
      </c>
      <c r="C66" s="163">
        <f>IF((VLOOKUP(A66,[2]!LeachSS,12,FALSE))="0",(VLOOKUP(A66,[3]!Sone,7,FALSE)),MIN((VLOOKUP(A66,[3]!Sone,7,FALSE)),(VLOOKUP(A66,[2]!LeachSS,12,FALSE))))</f>
        <v>40</v>
      </c>
      <c r="D66" s="123" t="str">
        <f>IF(C66=(VLOOKUP(A66,Meth2,3,FALSE)),(VLOOKUP(A66,Meth2,4,FALSE)),(VLOOKUP(A66,[2]!LeachSS,13,FALSE)))</f>
        <v>Leaching</v>
      </c>
      <c r="E66" s="81">
        <f>IF((VLOOKUP(A66,[2]!LeachSS,15,FALSE))="0",(VLOOKUP(A66,[3]!Sone,7,FALSE)),MIN((VLOOKUP(A66,[3]!Sone,7,FALSE)),(VLOOKUP(A66,[2]!LeachSS,15,FALSE))))</f>
        <v>500</v>
      </c>
      <c r="F66" s="33" t="str">
        <f>IF(E66=(VLOOKUP(A66,Meth2,3,FALSE)),(VLOOKUP(A66,Meth2,4,FALSE)),(VLOOKUP(A66,[2]!LeachSS,16,FALSE)))</f>
        <v>Ceiling (Medium)</v>
      </c>
      <c r="G66" s="144">
        <f>IF((VLOOKUP(A66,[2]!LeachSS,18,FALSE))="0",(VLOOKUP(A66,[3]!Sone,7,FALSE)),MIN((VLOOKUP(A66,[3]!Sone,7,FALSE)),(VLOOKUP(A66,[2]!LeachSS,18,FALSE))))</f>
        <v>500</v>
      </c>
      <c r="H66" s="132" t="str">
        <f>IF(G66=(VLOOKUP(A66,Meth2,3,FALSE)),(VLOOKUP(A66,Meth2,4,FALSE)),(VLOOKUP(A66,[2]!LeachSS,19,FALSE)))</f>
        <v>Ceiling (Medium)</v>
      </c>
      <c r="I66" s="30"/>
    </row>
    <row r="67" spans="1:9">
      <c r="A67" s="28" t="s">
        <v>156</v>
      </c>
      <c r="B67" s="264" t="s">
        <v>155</v>
      </c>
      <c r="C67" s="163">
        <f>IF((VLOOKUP(A67,[2]!LeachSS,12,FALSE))="0",(VLOOKUP(A67,[3]!Sone,7,FALSE)),MIN((VLOOKUP(A67,[3]!Sone,7,FALSE)),(VLOOKUP(A67,[2]!LeachSS,12,FALSE))))</f>
        <v>0.1</v>
      </c>
      <c r="D67" s="123" t="str">
        <f>IF(C67=(VLOOKUP(A67,Meth2,3,FALSE)),(VLOOKUP(A67,Meth2,4,FALSE)),(VLOOKUP(A67,[2]!LeachSS,13,FALSE)))</f>
        <v>PQL</v>
      </c>
      <c r="E67" s="81">
        <f>IF((VLOOKUP(A67,[2]!LeachSS,15,FALSE))="0",(VLOOKUP(A67,[3]!Sone,7,FALSE)),MIN((VLOOKUP(A67,[3]!Sone,7,FALSE)),(VLOOKUP(A67,[2]!LeachSS,15,FALSE))))</f>
        <v>0.1</v>
      </c>
      <c r="F67" s="33" t="str">
        <f>IF(E67=(VLOOKUP(A67,Meth2,3,FALSE)),(VLOOKUP(A67,Meth2,4,FALSE)),(VLOOKUP(A67,[2]!LeachSS,16,FALSE)))</f>
        <v>PQL</v>
      </c>
      <c r="G67" s="144">
        <f>IF((VLOOKUP(A67,[2]!LeachSS,18,FALSE))="0",(VLOOKUP(A67,[3]!Sone,7,FALSE)),MIN((VLOOKUP(A67,[3]!Sone,7,FALSE)),(VLOOKUP(A67,[2]!LeachSS,18,FALSE))))</f>
        <v>1</v>
      </c>
      <c r="H67" s="132" t="str">
        <f>IF(G67=(VLOOKUP(A67,Meth2,3,FALSE)),(VLOOKUP(A67,Meth2,4,FALSE)),(VLOOKUP(A67,[2]!LeachSS,19,FALSE)))</f>
        <v>Cancer Risk</v>
      </c>
      <c r="I67" s="30"/>
    </row>
    <row r="68" spans="1:9">
      <c r="A68" s="28" t="s">
        <v>46</v>
      </c>
      <c r="B68" s="264" t="s">
        <v>154</v>
      </c>
      <c r="C68" s="163">
        <f>IF((VLOOKUP(A68,[2]!LeachSS,12,FALSE))="0",(VLOOKUP(A68,[3]!Sone,7,FALSE)),MIN((VLOOKUP(A68,[3]!Sone,7,FALSE)),(VLOOKUP(A68,[2]!LeachSS,12,FALSE))))</f>
        <v>1000</v>
      </c>
      <c r="D68" s="123" t="str">
        <f>IF(C68=(VLOOKUP(A68,Meth2,3,FALSE)),(VLOOKUP(A68,Meth2,4,FALSE)),(VLOOKUP(A68,[2]!LeachSS,13,FALSE)))</f>
        <v>Ceiling (High)</v>
      </c>
      <c r="E68" s="81">
        <f>IF((VLOOKUP(A68,[2]!LeachSS,15,FALSE))="0",(VLOOKUP(A68,[3]!Sone,7,FALSE)),MIN((VLOOKUP(A68,[3]!Sone,7,FALSE)),(VLOOKUP(A68,[2]!LeachSS,15,FALSE))))</f>
        <v>1000</v>
      </c>
      <c r="F68" s="33" t="str">
        <f>IF(E68=(VLOOKUP(A68,Meth2,3,FALSE)),(VLOOKUP(A68,Meth2,4,FALSE)),(VLOOKUP(A68,[2]!LeachSS,16,FALSE)))</f>
        <v>Ceiling (High)</v>
      </c>
      <c r="G68" s="144">
        <f>IF((VLOOKUP(A68,[2]!LeachSS,18,FALSE))="0",(VLOOKUP(A68,[3]!Sone,7,FALSE)),MIN((VLOOKUP(A68,[3]!Sone,7,FALSE)),(VLOOKUP(A68,[2]!LeachSS,18,FALSE))))</f>
        <v>1000</v>
      </c>
      <c r="H68" s="132" t="str">
        <f>IF(G68=(VLOOKUP(A68,Meth2,3,FALSE)),(VLOOKUP(A68,Meth2,4,FALSE)),(VLOOKUP(A68,[2]!LeachSS,19,FALSE)))</f>
        <v>Ceiling (High)</v>
      </c>
      <c r="I68" s="30"/>
    </row>
    <row r="69" spans="1:9">
      <c r="A69" s="28" t="s">
        <v>45</v>
      </c>
      <c r="B69" s="264" t="s">
        <v>153</v>
      </c>
      <c r="C69" s="163">
        <f>IF((VLOOKUP(A69,[2]!LeachSS,12,FALSE))="0",(VLOOKUP(A69,[3]!Sone,7,FALSE)),MIN((VLOOKUP(A69,[3]!Sone,7,FALSE)),(VLOOKUP(A69,[2]!LeachSS,12,FALSE))))</f>
        <v>1000</v>
      </c>
      <c r="D69" s="123" t="str">
        <f>IF(C69=(VLOOKUP(A69,Meth2,3,FALSE)),(VLOOKUP(A69,Meth2,4,FALSE)),(VLOOKUP(A69,[2]!LeachSS,13,FALSE)))</f>
        <v>Ceiling (High)</v>
      </c>
      <c r="E69" s="81">
        <f>IF((VLOOKUP(A69,[2]!LeachSS,15,FALSE))="0",(VLOOKUP(A69,[3]!Sone,7,FALSE)),MIN((VLOOKUP(A69,[3]!Sone,7,FALSE)),(VLOOKUP(A69,[2]!LeachSS,15,FALSE))))</f>
        <v>1000</v>
      </c>
      <c r="F69" s="33" t="str">
        <f>IF(E69=(VLOOKUP(A69,Meth2,3,FALSE)),(VLOOKUP(A69,Meth2,4,FALSE)),(VLOOKUP(A69,[2]!LeachSS,16,FALSE)))</f>
        <v>Ceiling (High)</v>
      </c>
      <c r="G69" s="144">
        <f>IF((VLOOKUP(A69,[2]!LeachSS,18,FALSE))="0",(VLOOKUP(A69,[3]!Sone,7,FALSE)),MIN((VLOOKUP(A69,[3]!Sone,7,FALSE)),(VLOOKUP(A69,[2]!LeachSS,18,FALSE))))</f>
        <v>1000</v>
      </c>
      <c r="H69" s="132" t="str">
        <f>IF(G69=(VLOOKUP(A69,Meth2,3,FALSE)),(VLOOKUP(A69,Meth2,4,FALSE)),(VLOOKUP(A69,[2]!LeachSS,19,FALSE)))</f>
        <v>Ceiling (High)</v>
      </c>
      <c r="I69" s="30"/>
    </row>
    <row r="70" spans="1:9">
      <c r="A70" s="28" t="s">
        <v>44</v>
      </c>
      <c r="B70" s="264" t="s">
        <v>152</v>
      </c>
      <c r="C70" s="163">
        <f>IF((VLOOKUP(A70,[2]!LeachSS,12,FALSE))="0",(VLOOKUP(A70,[3]!Sone,7,FALSE)),MIN((VLOOKUP(A70,[3]!Sone,7,FALSE)),(VLOOKUP(A70,[2]!LeachSS,12,FALSE))))</f>
        <v>0.3</v>
      </c>
      <c r="D70" s="123" t="str">
        <f>IF(C70=(VLOOKUP(A70,Meth2,3,FALSE)),(VLOOKUP(A70,Meth2,4,FALSE)),(VLOOKUP(A70,[2]!LeachSS,13,FALSE)))</f>
        <v>Cancer Risk</v>
      </c>
      <c r="E70" s="81">
        <f>IF((VLOOKUP(A70,[2]!LeachSS,15,FALSE))="0",(VLOOKUP(A70,[3]!Sone,7,FALSE)),MIN((VLOOKUP(A70,[3]!Sone,7,FALSE)),(VLOOKUP(A70,[2]!LeachSS,15,FALSE))))</f>
        <v>0.3</v>
      </c>
      <c r="F70" s="33" t="str">
        <f>IF(E70=(VLOOKUP(A70,Meth2,3,FALSE)),(VLOOKUP(A70,Meth2,4,FALSE)),(VLOOKUP(A70,[2]!LeachSS,16,FALSE)))</f>
        <v>Cancer Risk</v>
      </c>
      <c r="G70" s="144">
        <f>IF((VLOOKUP(A70,[2]!LeachSS,18,FALSE))="0",(VLOOKUP(A70,[3]!Sone,7,FALSE)),MIN((VLOOKUP(A70,[3]!Sone,7,FALSE)),(VLOOKUP(A70,[2]!LeachSS,18,FALSE))))</f>
        <v>0.3</v>
      </c>
      <c r="H70" s="132" t="str">
        <f>IF(G70=(VLOOKUP(A70,Meth2,3,FALSE)),(VLOOKUP(A70,Meth2,4,FALSE)),(VLOOKUP(A70,[2]!LeachSS,19,FALSE)))</f>
        <v>Cancer Risk</v>
      </c>
      <c r="I70" s="30"/>
    </row>
    <row r="71" spans="1:9">
      <c r="A71" s="28" t="s">
        <v>43</v>
      </c>
      <c r="B71" s="264" t="s">
        <v>151</v>
      </c>
      <c r="C71" s="163">
        <f>IF((VLOOKUP(A71,[2]!LeachSS,12,FALSE))="0",(VLOOKUP(A71,[3]!Sone,7,FALSE)),MIN((VLOOKUP(A71,[3]!Sone,7,FALSE)),(VLOOKUP(A71,[2]!LeachSS,12,FALSE))))</f>
        <v>0.1</v>
      </c>
      <c r="D71" s="123" t="str">
        <f>IF(C71=(VLOOKUP(A71,Meth2,3,FALSE)),(VLOOKUP(A71,Meth2,4,FALSE)),(VLOOKUP(A71,[2]!LeachSS,13,FALSE)))</f>
        <v>Cancer Risk</v>
      </c>
      <c r="E71" s="81">
        <f>IF((VLOOKUP(A71,[2]!LeachSS,15,FALSE))="0",(VLOOKUP(A71,[3]!Sone,7,FALSE)),MIN((VLOOKUP(A71,[3]!Sone,7,FALSE)),(VLOOKUP(A71,[2]!LeachSS,15,FALSE))))</f>
        <v>0.1</v>
      </c>
      <c r="F71" s="33" t="str">
        <f>IF(E71=(VLOOKUP(A71,Meth2,3,FALSE)),(VLOOKUP(A71,Meth2,4,FALSE)),(VLOOKUP(A71,[2]!LeachSS,16,FALSE)))</f>
        <v>Cancer Risk</v>
      </c>
      <c r="G71" s="144">
        <f>IF((VLOOKUP(A71,[2]!LeachSS,18,FALSE))="0",(VLOOKUP(A71,[3]!Sone,7,FALSE)),MIN((VLOOKUP(A71,[3]!Sone,7,FALSE)),(VLOOKUP(A71,[2]!LeachSS,18,FALSE))))</f>
        <v>0.1</v>
      </c>
      <c r="H71" s="132" t="str">
        <f>IF(G71=(VLOOKUP(A71,Meth2,3,FALSE)),(VLOOKUP(A71,Meth2,4,FALSE)),(VLOOKUP(A71,[2]!LeachSS,19,FALSE)))</f>
        <v>Cancer Risk</v>
      </c>
      <c r="I71" s="30"/>
    </row>
    <row r="72" spans="1:9">
      <c r="A72" s="28" t="s">
        <v>42</v>
      </c>
      <c r="B72" s="264" t="s">
        <v>150</v>
      </c>
      <c r="C72" s="163">
        <f>IF((VLOOKUP(A72,[2]!LeachSS,12,FALSE))="0",(VLOOKUP(A72,[3]!Sone,7,FALSE)),MIN((VLOOKUP(A72,[3]!Sone,7,FALSE)),(VLOOKUP(A72,[2]!LeachSS,12,FALSE))))</f>
        <v>0.7</v>
      </c>
      <c r="D72" s="123" t="str">
        <f>IF(C72=(VLOOKUP(A72,Meth2,3,FALSE)),(VLOOKUP(A72,Meth2,4,FALSE)),(VLOOKUP(A72,[2]!LeachSS,13,FALSE)))</f>
        <v>PQL</v>
      </c>
      <c r="E72" s="81">
        <f>IF((VLOOKUP(A72,[2]!LeachSS,15,FALSE))="0",(VLOOKUP(A72,[3]!Sone,7,FALSE)),MIN((VLOOKUP(A72,[3]!Sone,7,FALSE)),(VLOOKUP(A72,[2]!LeachSS,15,FALSE))))</f>
        <v>0.7</v>
      </c>
      <c r="F72" s="33" t="str">
        <f>IF(E72=(VLOOKUP(A72,Meth2,3,FALSE)),(VLOOKUP(A72,Meth2,4,FALSE)),(VLOOKUP(A72,[2]!LeachSS,16,FALSE)))</f>
        <v>PQL</v>
      </c>
      <c r="G72" s="144">
        <f>IF((VLOOKUP(A72,[2]!LeachSS,18,FALSE))="0",(VLOOKUP(A72,[3]!Sone,7,FALSE)),MIN((VLOOKUP(A72,[3]!Sone,7,FALSE)),(VLOOKUP(A72,[2]!LeachSS,18,FALSE))))</f>
        <v>0.7</v>
      </c>
      <c r="H72" s="132" t="str">
        <f>IF(G72=(VLOOKUP(A72,Meth2,3,FALSE)),(VLOOKUP(A72,Meth2,4,FALSE)),(VLOOKUP(A72,[2]!LeachSS,19,FALSE)))</f>
        <v>PQL</v>
      </c>
      <c r="I72" s="30"/>
    </row>
    <row r="73" spans="1:9">
      <c r="A73" s="28" t="s">
        <v>41</v>
      </c>
      <c r="B73" s="264" t="s">
        <v>149</v>
      </c>
      <c r="C73" s="163">
        <f>IF((VLOOKUP(A73,[2]!LeachSS,12,FALSE))="0",(VLOOKUP(A73,[3]!Sone,7,FALSE)),MIN((VLOOKUP(A73,[3]!Sone,7,FALSE)),(VLOOKUP(A73,[2]!LeachSS,12,FALSE))))</f>
        <v>30</v>
      </c>
      <c r="D73" s="123" t="str">
        <f>IF(C73=(VLOOKUP(A73,Meth2,3,FALSE)),(VLOOKUP(A73,Meth2,4,FALSE)),(VLOOKUP(A73,[2]!LeachSS,13,FALSE)))</f>
        <v>Cancer Risk</v>
      </c>
      <c r="E73" s="81">
        <f>IF((VLOOKUP(A73,[2]!LeachSS,15,FALSE))="0",(VLOOKUP(A73,[3]!Sone,7,FALSE)),MIN((VLOOKUP(A73,[3]!Sone,7,FALSE)),(VLOOKUP(A73,[2]!LeachSS,15,FALSE))))</f>
        <v>30</v>
      </c>
      <c r="F73" s="33" t="str">
        <f>IF(E73=(VLOOKUP(A73,Meth2,3,FALSE)),(VLOOKUP(A73,Meth2,4,FALSE)),(VLOOKUP(A73,[2]!LeachSS,16,FALSE)))</f>
        <v>Cancer Risk</v>
      </c>
      <c r="G73" s="144">
        <f>IF((VLOOKUP(A73,[2]!LeachSS,18,FALSE))="0",(VLOOKUP(A73,[3]!Sone,7,FALSE)),MIN((VLOOKUP(A73,[3]!Sone,7,FALSE)),(VLOOKUP(A73,[2]!LeachSS,18,FALSE))))</f>
        <v>30</v>
      </c>
      <c r="H73" s="132" t="str">
        <f>IF(G73=(VLOOKUP(A73,Meth2,3,FALSE)),(VLOOKUP(A73,Meth2,4,FALSE)),(VLOOKUP(A73,[2]!LeachSS,19,FALSE)))</f>
        <v>Cancer Risk</v>
      </c>
      <c r="I73" s="30"/>
    </row>
    <row r="74" spans="1:9">
      <c r="A74" s="63" t="s">
        <v>40</v>
      </c>
      <c r="B74" s="264" t="s">
        <v>148</v>
      </c>
      <c r="C74" s="163">
        <f>IF((VLOOKUP(A74,[2]!LeachSS,12,FALSE))="0",(VLOOKUP(A74,[3]!Sone,7,FALSE)),MIN((VLOOKUP(A74,[3]!Sone,7,FALSE)),(VLOOKUP(A74,[2]!LeachSS,12,FALSE))))</f>
        <v>3.0000000000000001E-3</v>
      </c>
      <c r="D74" s="123" t="str">
        <f>IF(C74=(VLOOKUP(A74,Meth2,3,FALSE)),(VLOOKUP(A74,Meth2,4,FALSE)),(VLOOKUP(A74,[2]!LeachSS,13,FALSE)))</f>
        <v>Leaching</v>
      </c>
      <c r="E74" s="81">
        <f>IF((VLOOKUP(A74,[2]!LeachSS,15,FALSE))="0",(VLOOKUP(A74,[3]!Sone,7,FALSE)),MIN((VLOOKUP(A74,[3]!Sone,7,FALSE)),(VLOOKUP(A74,[2]!LeachSS,15,FALSE))))</f>
        <v>1</v>
      </c>
      <c r="F74" s="33" t="str">
        <f>IF(E74=(VLOOKUP(A74,Meth2,3,FALSE)),(VLOOKUP(A74,Meth2,4,FALSE)),(VLOOKUP(A74,[2]!LeachSS,16,FALSE)))</f>
        <v>Cancer Risk</v>
      </c>
      <c r="G74" s="144">
        <f>IF((VLOOKUP(A74,[2]!LeachSS,18,FALSE))="0",(VLOOKUP(A74,[3]!Sone,7,FALSE)),MIN((VLOOKUP(A74,[3]!Sone,7,FALSE)),(VLOOKUP(A74,[2]!LeachSS,18,FALSE))))</f>
        <v>0.5</v>
      </c>
      <c r="H74" s="132" t="str">
        <f>IF(G74=(VLOOKUP(A74,Meth2,3,FALSE)),(VLOOKUP(A74,Meth2,4,FALSE)),(VLOOKUP(A74,[2]!LeachSS,19,FALSE)))</f>
        <v>Leaching</v>
      </c>
      <c r="I74" s="30"/>
    </row>
    <row r="75" spans="1:9">
      <c r="A75" s="28" t="s">
        <v>39</v>
      </c>
      <c r="B75" s="264" t="s">
        <v>147</v>
      </c>
      <c r="C75" s="163">
        <f>IF((VLOOKUP(A75,[2]!LeachSS,12,FALSE))="0",(VLOOKUP(A75,[3]!Sone,7,FALSE)),MIN((VLOOKUP(A75,[3]!Sone,7,FALSE)),(VLOOKUP(A75,[2]!LeachSS,12,FALSE))))</f>
        <v>0.7</v>
      </c>
      <c r="D75" s="123" t="str">
        <f>IF(C75=(VLOOKUP(A75,Meth2,3,FALSE)),(VLOOKUP(A75,Meth2,4,FALSE)),(VLOOKUP(A75,[2]!LeachSS,13,FALSE)))</f>
        <v>PQL</v>
      </c>
      <c r="E75" s="81">
        <f>IF((VLOOKUP(A75,[2]!LeachSS,15,FALSE))="0",(VLOOKUP(A75,[3]!Sone,7,FALSE)),MIN((VLOOKUP(A75,[3]!Sone,7,FALSE)),(VLOOKUP(A75,[2]!LeachSS,15,FALSE))))</f>
        <v>3</v>
      </c>
      <c r="F75" s="33" t="str">
        <f>IF(E75=(VLOOKUP(A75,Meth2,3,FALSE)),(VLOOKUP(A75,Meth2,4,FALSE)),(VLOOKUP(A75,[2]!LeachSS,16,FALSE)))</f>
        <v>Leaching</v>
      </c>
      <c r="G75" s="144">
        <f>IF((VLOOKUP(A75,[2]!LeachSS,18,FALSE))="0",(VLOOKUP(A75,[3]!Sone,7,FALSE)),MIN((VLOOKUP(A75,[3]!Sone,7,FALSE)),(VLOOKUP(A75,[2]!LeachSS,18,FALSE))))</f>
        <v>50</v>
      </c>
      <c r="H75" s="132" t="str">
        <f>IF(G75=(VLOOKUP(A75,Meth2,3,FALSE)),(VLOOKUP(A75,Meth2,4,FALSE)),(VLOOKUP(A75,[2]!LeachSS,19,FALSE)))</f>
        <v>Noncancer Risk</v>
      </c>
      <c r="I75" s="30"/>
    </row>
    <row r="76" spans="1:9">
      <c r="A76" s="28" t="s">
        <v>38</v>
      </c>
      <c r="B76" s="265" t="s">
        <v>146</v>
      </c>
      <c r="C76" s="163">
        <f>IF((VLOOKUP(A76,[2]!LeachSS,12,FALSE))="0",(VLOOKUP(A76,[3]!Sone,7,FALSE)),MIN((VLOOKUP(A76,[3]!Sone,7,FALSE)),(VLOOKUP(A76,[2]!LeachSS,12,FALSE))))</f>
        <v>2</v>
      </c>
      <c r="D76" s="123" t="str">
        <f>IF(C76=(VLOOKUP(A76,Meth2,3,FALSE)),(VLOOKUP(A76,Meth2,4,FALSE)),(VLOOKUP(A76,[2]!LeachSS,13,FALSE)))</f>
        <v>PQL</v>
      </c>
      <c r="E76" s="81">
        <f>IF((VLOOKUP(A76,[2]!LeachSS,15,FALSE))="0",(VLOOKUP(A76,[3]!Sone,7,FALSE)),MIN((VLOOKUP(A76,[3]!Sone,7,FALSE)),(VLOOKUP(A76,[2]!LeachSS,15,FALSE))))</f>
        <v>100</v>
      </c>
      <c r="F76" s="33" t="str">
        <f>IF(E76=(VLOOKUP(A76,Meth2,3,FALSE)),(VLOOKUP(A76,Meth2,4,FALSE)),(VLOOKUP(A76,[2]!LeachSS,16,FALSE)))</f>
        <v>Leaching</v>
      </c>
      <c r="G76" s="144">
        <f>IF((VLOOKUP(A76,[2]!LeachSS,18,FALSE))="0",(VLOOKUP(A76,[3]!Sone,7,FALSE)),MIN((VLOOKUP(A76,[3]!Sone,7,FALSE)),(VLOOKUP(A76,[2]!LeachSS,18,FALSE))))</f>
        <v>1000</v>
      </c>
      <c r="H76" s="132" t="str">
        <f>IF(G76=(VLOOKUP(A76,Meth2,3,FALSE)),(VLOOKUP(A76,Meth2,4,FALSE)),(VLOOKUP(A76,[2]!LeachSS,19,FALSE)))</f>
        <v>Ceiling (High)</v>
      </c>
      <c r="I76" s="30"/>
    </row>
    <row r="77" spans="1:9">
      <c r="A77" s="28" t="s">
        <v>37</v>
      </c>
      <c r="B77" s="264" t="s">
        <v>145</v>
      </c>
      <c r="C77" s="163">
        <f>IF((VLOOKUP(A77,[2]!LeachSS,12,FALSE))="0",(VLOOKUP(A77,[3]!Sone,7,FALSE)),MIN((VLOOKUP(A77,[3]!Sone,7,FALSE)),(VLOOKUP(A77,[2]!LeachSS,12,FALSE))))</f>
        <v>7</v>
      </c>
      <c r="D77" s="123" t="str">
        <f>IF(C77=(VLOOKUP(A77,Meth2,3,FALSE)),(VLOOKUP(A77,Meth2,4,FALSE)),(VLOOKUP(A77,[2]!LeachSS,13,FALSE)))</f>
        <v>Cancer Risk</v>
      </c>
      <c r="E77" s="81">
        <f>IF((VLOOKUP(A77,[2]!LeachSS,15,FALSE))="0",(VLOOKUP(A77,[3]!Sone,7,FALSE)),MIN((VLOOKUP(A77,[3]!Sone,7,FALSE)),(VLOOKUP(A77,[2]!LeachSS,15,FALSE))))</f>
        <v>7</v>
      </c>
      <c r="F77" s="33" t="str">
        <f>IF(E77=(VLOOKUP(A77,Meth2,3,FALSE)),(VLOOKUP(A77,Meth2,4,FALSE)),(VLOOKUP(A77,[2]!LeachSS,16,FALSE)))</f>
        <v>Cancer Risk</v>
      </c>
      <c r="G77" s="144">
        <f>IF((VLOOKUP(A77,[2]!LeachSS,18,FALSE))="0",(VLOOKUP(A77,[3]!Sone,7,FALSE)),MIN((VLOOKUP(A77,[3]!Sone,7,FALSE)),(VLOOKUP(A77,[2]!LeachSS,18,FALSE))))</f>
        <v>7</v>
      </c>
      <c r="H77" s="132" t="str">
        <f>IF(G77=(VLOOKUP(A77,Meth2,3,FALSE)),(VLOOKUP(A77,Meth2,4,FALSE)),(VLOOKUP(A77,[2]!LeachSS,19,FALSE)))</f>
        <v>Cancer Risk</v>
      </c>
      <c r="I77" s="30"/>
    </row>
    <row r="78" spans="1:9">
      <c r="A78" s="28" t="s">
        <v>36</v>
      </c>
      <c r="B78" s="264" t="s">
        <v>144</v>
      </c>
      <c r="C78" s="163">
        <f>IF((VLOOKUP(A78,[2]!LeachSS,12,FALSE))="0",(VLOOKUP(A78,[3]!Sone,7,FALSE)),MIN((VLOOKUP(A78,[3]!Sone,7,FALSE)),(VLOOKUP(A78,[2]!LeachSS,12,FALSE))))</f>
        <v>200</v>
      </c>
      <c r="D78" s="123" t="str">
        <f>IF(C78=(VLOOKUP(A78,Meth2,3,FALSE)),(VLOOKUP(A78,Meth2,4,FALSE)),(VLOOKUP(A78,[2]!LeachSS,13,FALSE)))</f>
        <v>Background</v>
      </c>
      <c r="E78" s="81">
        <f>IF((VLOOKUP(A78,[2]!LeachSS,15,FALSE))="0",(VLOOKUP(A78,[3]!Sone,7,FALSE)),MIN((VLOOKUP(A78,[3]!Sone,7,FALSE)),(VLOOKUP(A78,[2]!LeachSS,15,FALSE))))</f>
        <v>200</v>
      </c>
      <c r="F78" s="33" t="str">
        <f>IF(E78=(VLOOKUP(A78,Meth2,3,FALSE)),(VLOOKUP(A78,Meth2,4,FALSE)),(VLOOKUP(A78,[2]!LeachSS,16,FALSE)))</f>
        <v>Background</v>
      </c>
      <c r="G78" s="144">
        <f>IF((VLOOKUP(A78,[2]!LeachSS,18,FALSE))="0",(VLOOKUP(A78,[3]!Sone,7,FALSE)),MIN((VLOOKUP(A78,[3]!Sone,7,FALSE)),(VLOOKUP(A78,[2]!LeachSS,18,FALSE))))</f>
        <v>200</v>
      </c>
      <c r="H78" s="132" t="str">
        <f>IF(G78=(VLOOKUP(A78,Meth2,3,FALSE)),(VLOOKUP(A78,Meth2,4,FALSE)),(VLOOKUP(A78,[2]!LeachSS,19,FALSE)))</f>
        <v>Background</v>
      </c>
      <c r="I78" s="30"/>
    </row>
    <row r="79" spans="1:9">
      <c r="A79" s="28" t="s">
        <v>35</v>
      </c>
      <c r="B79" s="264" t="s">
        <v>143</v>
      </c>
      <c r="C79" s="163">
        <f>IF((VLOOKUP(A79,[2]!LeachSS,12,FALSE))="0",(VLOOKUP(A79,[3]!Sone,7,FALSE)),MIN((VLOOKUP(A79,[3]!Sone,7,FALSE)),(VLOOKUP(A79,[2]!LeachSS,12,FALSE))))</f>
        <v>20</v>
      </c>
      <c r="D79" s="123" t="str">
        <f>IF(C79=(VLOOKUP(A79,Meth2,3,FALSE)),(VLOOKUP(A79,Meth2,4,FALSE)),(VLOOKUP(A79,[2]!LeachSS,13,FALSE)))</f>
        <v>Noncancer Risk</v>
      </c>
      <c r="E79" s="81">
        <f>IF((VLOOKUP(A79,[2]!LeachSS,15,FALSE))="0",(VLOOKUP(A79,[3]!Sone,7,FALSE)),MIN((VLOOKUP(A79,[3]!Sone,7,FALSE)),(VLOOKUP(A79,[2]!LeachSS,15,FALSE))))</f>
        <v>20</v>
      </c>
      <c r="F79" s="33" t="str">
        <f>IF(E79=(VLOOKUP(A79,Meth2,3,FALSE)),(VLOOKUP(A79,Meth2,4,FALSE)),(VLOOKUP(A79,[2]!LeachSS,16,FALSE)))</f>
        <v>Noncancer Risk</v>
      </c>
      <c r="G79" s="144">
        <f>IF((VLOOKUP(A79,[2]!LeachSS,18,FALSE))="0",(VLOOKUP(A79,[3]!Sone,7,FALSE)),MIN((VLOOKUP(A79,[3]!Sone,7,FALSE)),(VLOOKUP(A79,[2]!LeachSS,18,FALSE))))</f>
        <v>20</v>
      </c>
      <c r="H79" s="132" t="str">
        <f>IF(G79=(VLOOKUP(A79,Meth2,3,FALSE)),(VLOOKUP(A79,Meth2,4,FALSE)),(VLOOKUP(A79,[2]!LeachSS,19,FALSE)))</f>
        <v>Noncancer Risk</v>
      </c>
      <c r="I79" s="30"/>
    </row>
    <row r="80" spans="1:9">
      <c r="A80" s="28" t="s">
        <v>34</v>
      </c>
      <c r="B80" s="264" t="s">
        <v>142</v>
      </c>
      <c r="C80" s="163">
        <f>IF((VLOOKUP(A80,[2]!LeachSS,12,FALSE))="0",(VLOOKUP(A80,[3]!Sone,7,FALSE)),MIN((VLOOKUP(A80,[3]!Sone,7,FALSE)),(VLOOKUP(A80,[2]!LeachSS,12,FALSE))))</f>
        <v>200</v>
      </c>
      <c r="D80" s="123" t="str">
        <f>IF(C80=(VLOOKUP(A80,Meth2,3,FALSE)),(VLOOKUP(A80,Meth2,4,FALSE)),(VLOOKUP(A80,[2]!LeachSS,13,FALSE)))</f>
        <v>Noncancer Risk</v>
      </c>
      <c r="E80" s="81">
        <f>IF((VLOOKUP(A80,[2]!LeachSS,15,FALSE))="0",(VLOOKUP(A80,[3]!Sone,7,FALSE)),MIN((VLOOKUP(A80,[3]!Sone,7,FALSE)),(VLOOKUP(A80,[2]!LeachSS,15,FALSE))))</f>
        <v>200</v>
      </c>
      <c r="F80" s="33" t="str">
        <f>IF(E80=(VLOOKUP(A80,Meth2,3,FALSE)),(VLOOKUP(A80,Meth2,4,FALSE)),(VLOOKUP(A80,[2]!LeachSS,16,FALSE)))</f>
        <v>Noncancer Risk</v>
      </c>
      <c r="G80" s="144">
        <f>IF((VLOOKUP(A80,[2]!LeachSS,18,FALSE))="0",(VLOOKUP(A80,[3]!Sone,7,FALSE)),MIN((VLOOKUP(A80,[3]!Sone,7,FALSE)),(VLOOKUP(A80,[2]!LeachSS,18,FALSE))))</f>
        <v>200</v>
      </c>
      <c r="H80" s="132" t="str">
        <f>IF(G80=(VLOOKUP(A80,Meth2,3,FALSE)),(VLOOKUP(A80,Meth2,4,FALSE)),(VLOOKUP(A80,[2]!LeachSS,19,FALSE)))</f>
        <v>Noncancer Risk</v>
      </c>
      <c r="I80" s="30"/>
    </row>
    <row r="81" spans="1:9">
      <c r="A81" s="28" t="s">
        <v>33</v>
      </c>
      <c r="B81" s="264" t="s">
        <v>141</v>
      </c>
      <c r="C81" s="163">
        <f>IF((VLOOKUP(A81,[2]!LeachSS,12,FALSE))="0",(VLOOKUP(A81,[3]!Sone,7,FALSE)),MIN((VLOOKUP(A81,[3]!Sone,7,FALSE)),(VLOOKUP(A81,[2]!LeachSS,12,FALSE))))</f>
        <v>4</v>
      </c>
      <c r="D81" s="123" t="str">
        <f>IF(C81=(VLOOKUP(A81,Meth2,3,FALSE)),(VLOOKUP(A81,Meth2,4,FALSE)),(VLOOKUP(A81,[2]!LeachSS,13,FALSE)))</f>
        <v>Leaching</v>
      </c>
      <c r="E81" s="81">
        <f>IF((VLOOKUP(A81,[2]!LeachSS,15,FALSE))="0",(VLOOKUP(A81,[3]!Sone,7,FALSE)),MIN((VLOOKUP(A81,[3]!Sone,7,FALSE)),(VLOOKUP(A81,[2]!LeachSS,15,FALSE))))</f>
        <v>50</v>
      </c>
      <c r="F81" s="33" t="str">
        <f>IF(E81=(VLOOKUP(A81,Meth2,3,FALSE)),(VLOOKUP(A81,Meth2,4,FALSE)),(VLOOKUP(A81,[2]!LeachSS,16,FALSE)))</f>
        <v>Leaching</v>
      </c>
      <c r="G81" s="144">
        <f>IF((VLOOKUP(A81,[2]!LeachSS,18,FALSE))="0",(VLOOKUP(A81,[3]!Sone,7,FALSE)),MIN((VLOOKUP(A81,[3]!Sone,7,FALSE)),(VLOOKUP(A81,[2]!LeachSS,18,FALSE))))</f>
        <v>400</v>
      </c>
      <c r="H81" s="132" t="str">
        <f>IF(G81=(VLOOKUP(A81,Meth2,3,FALSE)),(VLOOKUP(A81,Meth2,4,FALSE)),(VLOOKUP(A81,[2]!LeachSS,19,FALSE)))</f>
        <v>Leaching</v>
      </c>
      <c r="I81" s="30"/>
    </row>
    <row r="82" spans="1:9">
      <c r="A82" s="28" t="s">
        <v>32</v>
      </c>
      <c r="B82" s="264" t="s">
        <v>140</v>
      </c>
      <c r="C82" s="163">
        <f>IF((VLOOKUP(A82,[2]!LeachSS,12,FALSE))="0",(VLOOKUP(A82,[3]!Sone,7,FALSE)),MIN((VLOOKUP(A82,[3]!Sone,7,FALSE)),(VLOOKUP(A82,[2]!LeachSS,12,FALSE))))</f>
        <v>0.4</v>
      </c>
      <c r="D82" s="123" t="str">
        <f>IF(C82=(VLOOKUP(A82,Meth2,3,FALSE)),(VLOOKUP(A82,Meth2,4,FALSE)),(VLOOKUP(A82,[2]!LeachSS,13,FALSE)))</f>
        <v>Leaching</v>
      </c>
      <c r="E82" s="81">
        <f>IF((VLOOKUP(A82,[2]!LeachSS,15,FALSE))="0",(VLOOKUP(A82,[3]!Sone,7,FALSE)),MIN((VLOOKUP(A82,[3]!Sone,7,FALSE)),(VLOOKUP(A82,[2]!LeachSS,15,FALSE))))</f>
        <v>50</v>
      </c>
      <c r="F82" s="33" t="str">
        <f>IF(E82=(VLOOKUP(A82,Meth2,3,FALSE)),(VLOOKUP(A82,Meth2,4,FALSE)),(VLOOKUP(A82,[2]!LeachSS,16,FALSE)))</f>
        <v>Leaching</v>
      </c>
      <c r="G82" s="144">
        <f>IF((VLOOKUP(A82,[2]!LeachSS,18,FALSE))="0",(VLOOKUP(A82,[3]!Sone,7,FALSE)),MIN((VLOOKUP(A82,[3]!Sone,7,FALSE)),(VLOOKUP(A82,[2]!LeachSS,18,FALSE))))</f>
        <v>400</v>
      </c>
      <c r="H82" s="132" t="str">
        <f>IF(G82=(VLOOKUP(A82,Meth2,3,FALSE)),(VLOOKUP(A82,Meth2,4,FALSE)),(VLOOKUP(A82,[2]!LeachSS,19,FALSE)))</f>
        <v>Leaching</v>
      </c>
      <c r="I82" s="30"/>
    </row>
    <row r="83" spans="1:9">
      <c r="A83" s="28" t="s">
        <v>31</v>
      </c>
      <c r="B83" s="264" t="s">
        <v>139</v>
      </c>
      <c r="C83" s="163">
        <f>IF((VLOOKUP(A83,[2]!LeachSS,12,FALSE))="0",(VLOOKUP(A83,[3]!Sone,7,FALSE)),MIN((VLOOKUP(A83,[3]!Sone,7,FALSE)),(VLOOKUP(A83,[2]!LeachSS,12,FALSE))))</f>
        <v>4</v>
      </c>
      <c r="D83" s="123" t="str">
        <f>IF(C83=(VLOOKUP(A83,Meth2,3,FALSE)),(VLOOKUP(A83,Meth2,4,FALSE)),(VLOOKUP(A83,[2]!LeachSS,13,FALSE)))</f>
        <v>Noncancer Risk</v>
      </c>
      <c r="E83" s="81">
        <f>IF((VLOOKUP(A83,[2]!LeachSS,15,FALSE))="0",(VLOOKUP(A83,[3]!Sone,7,FALSE)),MIN((VLOOKUP(A83,[3]!Sone,7,FALSE)),(VLOOKUP(A83,[2]!LeachSS,15,FALSE))))</f>
        <v>4</v>
      </c>
      <c r="F83" s="33" t="str">
        <f>IF(E83=(VLOOKUP(A83,Meth2,3,FALSE)),(VLOOKUP(A83,Meth2,4,FALSE)),(VLOOKUP(A83,[2]!LeachSS,16,FALSE)))</f>
        <v>Noncancer Risk</v>
      </c>
      <c r="G83" s="144">
        <f>IF((VLOOKUP(A83,[2]!LeachSS,18,FALSE))="0",(VLOOKUP(A83,[3]!Sone,7,FALSE)),MIN((VLOOKUP(A83,[3]!Sone,7,FALSE)),(VLOOKUP(A83,[2]!LeachSS,18,FALSE))))</f>
        <v>4</v>
      </c>
      <c r="H83" s="132" t="str">
        <f>IF(G83=(VLOOKUP(A83,Meth2,3,FALSE)),(VLOOKUP(A83,Meth2,4,FALSE)),(VLOOKUP(A83,[2]!LeachSS,19,FALSE)))</f>
        <v>Noncancer Risk</v>
      </c>
      <c r="I83" s="30"/>
    </row>
    <row r="84" spans="1:9">
      <c r="A84" s="28" t="s">
        <v>30</v>
      </c>
      <c r="B84" s="264" t="s">
        <v>138</v>
      </c>
      <c r="C84" s="163">
        <f>IF((VLOOKUP(A84,[2]!LeachSS,12,FALSE))="0",(VLOOKUP(A84,[3]!Sone,7,FALSE)),MIN((VLOOKUP(A84,[3]!Sone,7,FALSE)),(VLOOKUP(A84,[2]!LeachSS,12,FALSE))))</f>
        <v>0.1</v>
      </c>
      <c r="D84" s="123" t="str">
        <f>IF(C84=(VLOOKUP(A84,Meth2,3,FALSE)),(VLOOKUP(A84,Meth2,4,FALSE)),(VLOOKUP(A84,[2]!LeachSS,13,FALSE)))</f>
        <v>Leaching</v>
      </c>
      <c r="E84" s="81">
        <f>IF((VLOOKUP(A84,[2]!LeachSS,15,FALSE))="0",(VLOOKUP(A84,[3]!Sone,7,FALSE)),MIN((VLOOKUP(A84,[3]!Sone,7,FALSE)),(VLOOKUP(A84,[2]!LeachSS,15,FALSE))))</f>
        <v>100</v>
      </c>
      <c r="F84" s="33" t="str">
        <f>IF(E84=(VLOOKUP(A84,Meth2,3,FALSE)),(VLOOKUP(A84,Meth2,4,FALSE)),(VLOOKUP(A84,[2]!LeachSS,16,FALSE)))</f>
        <v>Ceiling (Low)</v>
      </c>
      <c r="G84" s="144">
        <f>IF((VLOOKUP(A84,[2]!LeachSS,18,FALSE))="0",(VLOOKUP(A84,[3]!Sone,7,FALSE)),MIN((VLOOKUP(A84,[3]!Sone,7,FALSE)),(VLOOKUP(A84,[2]!LeachSS,18,FALSE))))</f>
        <v>100</v>
      </c>
      <c r="H84" s="132" t="str">
        <f>IF(G84=(VLOOKUP(A84,Meth2,3,FALSE)),(VLOOKUP(A84,Meth2,4,FALSE)),(VLOOKUP(A84,[2]!LeachSS,19,FALSE)))</f>
        <v>Ceiling (Low)</v>
      </c>
      <c r="I84" s="30"/>
    </row>
    <row r="85" spans="1:9">
      <c r="A85" s="28" t="s">
        <v>29</v>
      </c>
      <c r="B85" s="264" t="s">
        <v>137</v>
      </c>
      <c r="C85" s="163">
        <f>IF((VLOOKUP(A85,[2]!LeachSS,12,FALSE))="0",(VLOOKUP(A85,[3]!Sone,7,FALSE)),MIN((VLOOKUP(A85,[3]!Sone,7,FALSE)),(VLOOKUP(A85,[2]!LeachSS,12,FALSE))))</f>
        <v>0.7</v>
      </c>
      <c r="D85" s="123" t="str">
        <f>IF(C85=(VLOOKUP(A85,Meth2,3,FALSE)),(VLOOKUP(A85,Meth2,4,FALSE)),(VLOOKUP(A85,[2]!LeachSS,13,FALSE)))</f>
        <v>PQL</v>
      </c>
      <c r="E85" s="81">
        <f>IF((VLOOKUP(A85,[2]!LeachSS,15,FALSE))="0",(VLOOKUP(A85,[3]!Sone,7,FALSE)),MIN((VLOOKUP(A85,[3]!Sone,7,FALSE)),(VLOOKUP(A85,[2]!LeachSS,15,FALSE))))</f>
        <v>80</v>
      </c>
      <c r="F85" s="33" t="str">
        <f>IF(E85=(VLOOKUP(A85,Meth2,3,FALSE)),(VLOOKUP(A85,Meth2,4,FALSE)),(VLOOKUP(A85,[2]!LeachSS,16,FALSE)))</f>
        <v>Leaching</v>
      </c>
      <c r="G85" s="144">
        <f>IF((VLOOKUP(A85,[2]!LeachSS,18,FALSE))="0",(VLOOKUP(A85,[3]!Sone,7,FALSE)),MIN((VLOOKUP(A85,[3]!Sone,7,FALSE)),(VLOOKUP(A85,[2]!LeachSS,18,FALSE))))</f>
        <v>300</v>
      </c>
      <c r="H85" s="132" t="str">
        <f>IF(G85=(VLOOKUP(A85,Meth2,3,FALSE)),(VLOOKUP(A85,Meth2,4,FALSE)),(VLOOKUP(A85,[2]!LeachSS,19,FALSE)))</f>
        <v>Noncancer Risk</v>
      </c>
      <c r="I85" s="30"/>
    </row>
    <row r="86" spans="1:9">
      <c r="A86" s="28" t="s">
        <v>28</v>
      </c>
      <c r="B86" s="264" t="s">
        <v>136</v>
      </c>
      <c r="C86" s="163">
        <f>IF((VLOOKUP(A86,[2]!LeachSS,12,FALSE))="0",(VLOOKUP(A86,[3]!Sone,7,FALSE)),MIN((VLOOKUP(A86,[3]!Sone,7,FALSE)),(VLOOKUP(A86,[2]!LeachSS,12,FALSE))))</f>
        <v>4</v>
      </c>
      <c r="D86" s="123" t="str">
        <f>IF(C86=(VLOOKUP(A86,Meth2,3,FALSE)),(VLOOKUP(A86,Meth2,4,FALSE)),(VLOOKUP(A86,[2]!LeachSS,13,FALSE)))</f>
        <v>Leaching</v>
      </c>
      <c r="E86" s="81">
        <f>IF((VLOOKUP(A86,[2]!LeachSS,15,FALSE))="0",(VLOOKUP(A86,[3]!Sone,7,FALSE)),MIN((VLOOKUP(A86,[3]!Sone,7,FALSE)),(VLOOKUP(A86,[2]!LeachSS,15,FALSE))))</f>
        <v>20</v>
      </c>
      <c r="F86" s="33" t="str">
        <f>IF(E86=(VLOOKUP(A86,Meth2,3,FALSE)),(VLOOKUP(A86,Meth2,4,FALSE)),(VLOOKUP(A86,[2]!LeachSS,16,FALSE)))</f>
        <v>Leaching</v>
      </c>
      <c r="G86" s="144">
        <f>IF((VLOOKUP(A86,[2]!LeachSS,18,FALSE))="0",(VLOOKUP(A86,[3]!Sone,7,FALSE)),MIN((VLOOKUP(A86,[3]!Sone,7,FALSE)),(VLOOKUP(A86,[2]!LeachSS,18,FALSE))))</f>
        <v>500</v>
      </c>
      <c r="H86" s="132" t="str">
        <f>IF(G86=(VLOOKUP(A86,Meth2,3,FALSE)),(VLOOKUP(A86,Meth2,4,FALSE)),(VLOOKUP(A86,[2]!LeachSS,19,FALSE)))</f>
        <v>Ceiling (Medium)</v>
      </c>
      <c r="I86" s="30"/>
    </row>
    <row r="87" spans="1:9">
      <c r="A87" s="28" t="s">
        <v>27</v>
      </c>
      <c r="B87" s="264" t="s">
        <v>135</v>
      </c>
      <c r="C87" s="163">
        <f>IF((VLOOKUP(A87,[2]!LeachSS,12,FALSE))="0",(VLOOKUP(A87,[3]!Sone,7,FALSE)),MIN((VLOOKUP(A87,[3]!Sone,7,FALSE)),(VLOOKUP(A87,[2]!LeachSS,12,FALSE))))</f>
        <v>600</v>
      </c>
      <c r="D87" s="123" t="str">
        <f>IF(C87=(VLOOKUP(A87,Meth2,3,FALSE)),(VLOOKUP(A87,Meth2,4,FALSE)),(VLOOKUP(A87,[2]!LeachSS,13,FALSE)))</f>
        <v>Noncancer Risk</v>
      </c>
      <c r="E87" s="81">
        <f>IF((VLOOKUP(A87,[2]!LeachSS,15,FALSE))="0",(VLOOKUP(A87,[3]!Sone,7,FALSE)),MIN((VLOOKUP(A87,[3]!Sone,7,FALSE)),(VLOOKUP(A87,[2]!LeachSS,15,FALSE))))</f>
        <v>600</v>
      </c>
      <c r="F87" s="33" t="str">
        <f>IF(E87=(VLOOKUP(A87,Meth2,3,FALSE)),(VLOOKUP(A87,Meth2,4,FALSE)),(VLOOKUP(A87,[2]!LeachSS,16,FALSE)))</f>
        <v>Noncancer Risk</v>
      </c>
      <c r="G87" s="144">
        <f>IF((VLOOKUP(A87,[2]!LeachSS,18,FALSE))="0",(VLOOKUP(A87,[3]!Sone,7,FALSE)),MIN((VLOOKUP(A87,[3]!Sone,7,FALSE)),(VLOOKUP(A87,[2]!LeachSS,18,FALSE))))</f>
        <v>600</v>
      </c>
      <c r="H87" s="132" t="str">
        <f>IF(G87=(VLOOKUP(A87,Meth2,3,FALSE)),(VLOOKUP(A87,Meth2,4,FALSE)),(VLOOKUP(A87,[2]!LeachSS,19,FALSE)))</f>
        <v>Noncancer Risk</v>
      </c>
      <c r="I87" s="30"/>
    </row>
    <row r="88" spans="1:9" s="135" customFormat="1" ht="13.5" thickBot="1">
      <c r="A88" s="3" t="s">
        <v>26</v>
      </c>
      <c r="B88" s="268" t="s">
        <v>134</v>
      </c>
      <c r="C88" s="164">
        <f>IF((VLOOKUP(A88,[2]!LeachSS,12,FALSE))="0",(VLOOKUP(A88,[3]!Sone,7,FALSE)),MIN((VLOOKUP(A88,[3]!Sone,7,FALSE)),(VLOOKUP(A88,[2]!LeachSS,12,FALSE))))</f>
        <v>3</v>
      </c>
      <c r="D88" s="124" t="str">
        <f>IF(C88=(VLOOKUP(A88,Meth2,3,FALSE)),(VLOOKUP(A88,Meth2,4,FALSE)),(VLOOKUP(A88,[2]!LeachSS,13,FALSE)))</f>
        <v>PQL</v>
      </c>
      <c r="E88" s="82">
        <f>IF((VLOOKUP(A88,[2]!LeachSS,15,FALSE))="0",(VLOOKUP(A88,[3]!Sone,7,FALSE)),MIN((VLOOKUP(A88,[3]!Sone,7,FALSE)),(VLOOKUP(A88,[2]!LeachSS,15,FALSE))))</f>
        <v>3</v>
      </c>
      <c r="F88" s="37" t="str">
        <f>IF(E88=(VLOOKUP(A88,Meth2,3,FALSE)),(VLOOKUP(A88,Meth2,4,FALSE)),(VLOOKUP(A88,[2]!LeachSS,16,FALSE)))</f>
        <v>PQL</v>
      </c>
      <c r="G88" s="145">
        <f>IF((VLOOKUP(A88,[2]!LeachSS,18,FALSE))="0",(VLOOKUP(A88,[3]!Sone,7,FALSE)),MIN((VLOOKUP(A88,[3]!Sone,7,FALSE)),(VLOOKUP(A88,[2]!LeachSS,18,FALSE))))</f>
        <v>3</v>
      </c>
      <c r="H88" s="133" t="str">
        <f>IF(G88=(VLOOKUP(A88,Meth2,3,FALSE)),(VLOOKUP(A88,Meth2,4,FALSE)),(VLOOKUP(A88,[2]!LeachSS,19,FALSE)))</f>
        <v>PQL</v>
      </c>
      <c r="I88" s="30"/>
    </row>
    <row r="89" spans="1:9">
      <c r="A89" s="28" t="s">
        <v>297</v>
      </c>
      <c r="B89" s="264" t="s">
        <v>0</v>
      </c>
      <c r="C89" s="163">
        <f>IF((VLOOKUP(A89,[2]!LeachSS,12,FALSE))="0",(VLOOKUP(A89,[3]!Sone,7,FALSE)),MIN((VLOOKUP(A89,[3]!Sone,7,FALSE)),(VLOOKUP(A89,[2]!LeachSS,12,FALSE))))</f>
        <v>0.1</v>
      </c>
      <c r="D89" s="123" t="str">
        <f>IF(C89=(VLOOKUP(A89,Meth2,3,FALSE)),(VLOOKUP(A89,Meth2,4,FALSE)),(VLOOKUP(A89,[2]!LeachSS,13,FALSE)))</f>
        <v>PQL</v>
      </c>
      <c r="E89" s="81">
        <f>IF((VLOOKUP(A89,[2]!LeachSS,15,FALSE))="0",(VLOOKUP(A89,[3]!Sone,7,FALSE)),MIN((VLOOKUP(A89,[3]!Sone,7,FALSE)),(VLOOKUP(A89,[2]!LeachSS,15,FALSE))))</f>
        <v>3</v>
      </c>
      <c r="F89" s="33" t="str">
        <f>IF(E89=(VLOOKUP(A89,Meth2,3,FALSE)),(VLOOKUP(A89,Meth2,4,FALSE)),(VLOOKUP(A89,[2]!LeachSS,16,FALSE)))</f>
        <v>Noncancer Risk</v>
      </c>
      <c r="G89" s="144">
        <f>IF((VLOOKUP(A89,[2]!LeachSS,18,FALSE))="0",(VLOOKUP(A89,[3]!Sone,7,FALSE)),MIN((VLOOKUP(A89,[3]!Sone,7,FALSE)),(VLOOKUP(A89,[2]!LeachSS,18,FALSE))))</f>
        <v>3</v>
      </c>
      <c r="H89" s="132" t="str">
        <f>IF(G89=(VLOOKUP(A89,Meth2,3,FALSE)),(VLOOKUP(A89,Meth2,4,FALSE)),(VLOOKUP(A89,[2]!LeachSS,19,FALSE)))</f>
        <v>Noncancer Risk</v>
      </c>
      <c r="I89" s="30"/>
    </row>
    <row r="90" spans="1:9">
      <c r="A90" s="28" t="s">
        <v>25</v>
      </c>
      <c r="B90" s="269" t="s">
        <v>0</v>
      </c>
      <c r="C90" s="163">
        <f>MIN(C93,C94,C96)</f>
        <v>1000</v>
      </c>
      <c r="D90" s="123" t="s">
        <v>308</v>
      </c>
      <c r="E90" s="81">
        <f>MIN(E93,E94,E96)</f>
        <v>1000</v>
      </c>
      <c r="F90" s="33" t="str">
        <f>IF(E90=(VLOOKUP(A90,Meth2,3,FALSE)),(VLOOKUP(A90,Meth2,4,FALSE)),(VLOOKUP(A90,[2]!LeachSS,16,FALSE)))</f>
        <v>Lowest EPH Fraction</v>
      </c>
      <c r="G90" s="144">
        <f>MIN(G93,G94,G96)</f>
        <v>1000</v>
      </c>
      <c r="H90" s="132" t="str">
        <f>IF(G90=(VLOOKUP(A90,Meth2,3,FALSE)),(VLOOKUP(A90,Meth2,4,FALSE)),(VLOOKUP(A90,[2]!LeachSS,19,FALSE)))</f>
        <v>Lowest EPH Fraction</v>
      </c>
      <c r="I90" s="30"/>
    </row>
    <row r="91" spans="1:9">
      <c r="A91" s="137" t="s">
        <v>311</v>
      </c>
      <c r="B91" s="269" t="s">
        <v>0</v>
      </c>
      <c r="C91" s="163">
        <f>IF((VLOOKUP(A91,[2]!LeachSS,12,FALSE))="0",(VLOOKUP(A91,[3]!Sone,7,FALSE)),MIN((VLOOKUP(A91,[3]!Sone,7,FALSE)),(VLOOKUP(A91,[2]!LeachSS,12,FALSE))))</f>
        <v>100</v>
      </c>
      <c r="D91" s="123" t="str">
        <f>IF(C91=(VLOOKUP(A91,Meth2,3,FALSE)),(VLOOKUP(A91,Meth2,4,FALSE)),(VLOOKUP(A91,[2]!LeachSS,13,FALSE)))</f>
        <v>Ceiling (Low)</v>
      </c>
      <c r="E91" s="81">
        <f>IF((VLOOKUP(A91,[2]!LeachSS,15,FALSE))="0",(VLOOKUP(A91,[3]!Sone,7,FALSE)),MIN((VLOOKUP(A91,[3]!Sone,7,FALSE)),(VLOOKUP(A91,[2]!LeachSS,15,FALSE))))</f>
        <v>100</v>
      </c>
      <c r="F91" s="33" t="str">
        <f>IF(E91=(VLOOKUP(A91,Meth2,3,FALSE)),(VLOOKUP(A91,Meth2,4,FALSE)),(VLOOKUP(A91,[2]!LeachSS,16,FALSE)))</f>
        <v>Ceiling (Low)</v>
      </c>
      <c r="G91" s="144">
        <f>IF((VLOOKUP(A91,[2]!LeachSS,18,FALSE))="0",(VLOOKUP(A91,[3]!Sone,7,FALSE)),MIN((VLOOKUP(A91,[3]!Sone,7,FALSE)),(VLOOKUP(A91,[2]!LeachSS,18,FALSE))))</f>
        <v>100</v>
      </c>
      <c r="H91" s="132" t="str">
        <f>IF(G91=(VLOOKUP(A91,Meth2,3,FALSE)),(VLOOKUP(A91,Meth2,4,FALSE)),(VLOOKUP(A91,[2]!LeachSS,19,FALSE)))</f>
        <v>Ceiling (Low)</v>
      </c>
      <c r="I91" s="30"/>
    </row>
    <row r="92" spans="1:9">
      <c r="A92" s="137" t="s">
        <v>24</v>
      </c>
      <c r="B92" s="269" t="s">
        <v>0</v>
      </c>
      <c r="C92" s="163">
        <f>IF((VLOOKUP(A92,[2]!LeachSS,12,FALSE))="0",(VLOOKUP(A92,[3]!Sone,7,FALSE)),MIN((VLOOKUP(A92,[3]!Sone,7,FALSE)),(VLOOKUP(A92,[2]!LeachSS,12,FALSE))))</f>
        <v>1000</v>
      </c>
      <c r="D92" s="123" t="str">
        <f>IF(C92=(VLOOKUP(A92,Meth2,3,FALSE)),(VLOOKUP(A92,Meth2,4,FALSE)),(VLOOKUP(A92,[2]!LeachSS,13,FALSE)))</f>
        <v>Ceiling (High)</v>
      </c>
      <c r="E92" s="81">
        <f>IF((VLOOKUP(A92,[2]!LeachSS,15,FALSE))="0",(VLOOKUP(A92,[3]!Sone,7,FALSE)),MIN((VLOOKUP(A92,[3]!Sone,7,FALSE)),(VLOOKUP(A92,[2]!LeachSS,15,FALSE))))</f>
        <v>1000</v>
      </c>
      <c r="F92" s="33" t="str">
        <f>IF(E92=(VLOOKUP(A92,Meth2,3,FALSE)),(VLOOKUP(A92,Meth2,4,FALSE)),(VLOOKUP(A92,[2]!LeachSS,16,FALSE)))</f>
        <v>Ceiling (High)</v>
      </c>
      <c r="G92" s="144">
        <f>IF((VLOOKUP(A92,[2]!LeachSS,18,FALSE))="0",(VLOOKUP(A92,[3]!Sone,7,FALSE)),MIN((VLOOKUP(A92,[3]!Sone,7,FALSE)),(VLOOKUP(A92,[2]!LeachSS,18,FALSE))))</f>
        <v>1000</v>
      </c>
      <c r="H92" s="132" t="str">
        <f>IF(G92=(VLOOKUP(A92,Meth2,3,FALSE)),(VLOOKUP(A92,Meth2,4,FALSE)),(VLOOKUP(A92,[2]!LeachSS,19,FALSE)))</f>
        <v>Ceiling (High)</v>
      </c>
      <c r="I92" s="30"/>
    </row>
    <row r="93" spans="1:9">
      <c r="A93" s="138" t="s">
        <v>298</v>
      </c>
      <c r="B93" s="269" t="s">
        <v>0</v>
      </c>
      <c r="C93" s="163">
        <f>IF((VLOOKUP(A93,[2]!LeachSS,12,FALSE))="0",(VLOOKUP(A93,[3]!Sone,7,FALSE)),MIN((VLOOKUP(A93,[3]!Sone,7,FALSE)),(VLOOKUP(A93,[2]!LeachSS,12,FALSE))))</f>
        <v>1000</v>
      </c>
      <c r="D93" s="123" t="str">
        <f>IF(C93=(VLOOKUP(A93,Meth2,3,FALSE)),(VLOOKUP(A93,Meth2,4,FALSE)),(VLOOKUP(A93,[2]!LeachSS,13,FALSE)))</f>
        <v>Ceiling (High)</v>
      </c>
      <c r="E93" s="81">
        <f>IF((VLOOKUP(A93,[2]!LeachSS,15,FALSE))="0",(VLOOKUP(A93,[3]!Sone,7,FALSE)),MIN((VLOOKUP(A93,[3]!Sone,7,FALSE)),(VLOOKUP(A93,[2]!LeachSS,15,FALSE))))</f>
        <v>1000</v>
      </c>
      <c r="F93" s="33" t="str">
        <f>IF(E93=(VLOOKUP(A93,Meth2,3,FALSE)),(VLOOKUP(A93,Meth2,4,FALSE)),(VLOOKUP(A93,[2]!LeachSS,16,FALSE)))</f>
        <v>Ceiling (High)</v>
      </c>
      <c r="G93" s="144">
        <f>IF((VLOOKUP(A93,[2]!LeachSS,18,FALSE))="0",(VLOOKUP(A93,[3]!Sone,7,FALSE)),MIN((VLOOKUP(A93,[3]!Sone,7,FALSE)),(VLOOKUP(A93,[2]!LeachSS,18,FALSE))))</f>
        <v>1000</v>
      </c>
      <c r="H93" s="132" t="str">
        <f>IF(G93=(VLOOKUP(A93,Meth2,3,FALSE)),(VLOOKUP(A93,Meth2,4,FALSE)),(VLOOKUP(A93,[2]!LeachSS,19,FALSE)))</f>
        <v>Ceiling (High)</v>
      </c>
      <c r="I93" s="30"/>
    </row>
    <row r="94" spans="1:9">
      <c r="A94" s="137" t="s">
        <v>274</v>
      </c>
      <c r="B94" s="269" t="s">
        <v>0</v>
      </c>
      <c r="C94" s="163">
        <f>IF((VLOOKUP(A94,[2]!LeachSS,12,FALSE))="0",(VLOOKUP(A94,[3]!Sone,7,FALSE)),MIN((VLOOKUP(A94,[3]!Sone,7,FALSE)),(VLOOKUP(A94,[2]!LeachSS,12,FALSE))))</f>
        <v>3000</v>
      </c>
      <c r="D94" s="123" t="str">
        <f>IF(C94=(VLOOKUP(A94,Meth2,3,FALSE)),(VLOOKUP(A94,Meth2,4,FALSE)),(VLOOKUP(A94,[2]!LeachSS,13,FALSE)))</f>
        <v>Ceiling (High)</v>
      </c>
      <c r="E94" s="81">
        <f>IF((VLOOKUP(A94,[2]!LeachSS,15,FALSE))="0",(VLOOKUP(A94,[3]!Sone,7,FALSE)),MIN((VLOOKUP(A94,[3]!Sone,7,FALSE)),(VLOOKUP(A94,[2]!LeachSS,15,FALSE))))</f>
        <v>3000</v>
      </c>
      <c r="F94" s="33" t="str">
        <f>IF(E94=(VLOOKUP(A94,Meth2,3,FALSE)),(VLOOKUP(A94,Meth2,4,FALSE)),(VLOOKUP(A94,[2]!LeachSS,16,FALSE)))</f>
        <v>Ceiling (High)</v>
      </c>
      <c r="G94" s="144">
        <f>IF((VLOOKUP(A94,[2]!LeachSS,18,FALSE))="0",(VLOOKUP(A94,[3]!Sone,7,FALSE)),MIN((VLOOKUP(A94,[3]!Sone,7,FALSE)),(VLOOKUP(A94,[2]!LeachSS,18,FALSE))))</f>
        <v>3000</v>
      </c>
      <c r="H94" s="132" t="str">
        <f>IF(G94=(VLOOKUP(A94,Meth2,3,FALSE)),(VLOOKUP(A94,Meth2,4,FALSE)),(VLOOKUP(A94,[2]!LeachSS,19,FALSE)))</f>
        <v>Ceiling (High)</v>
      </c>
      <c r="I94" s="30"/>
    </row>
    <row r="95" spans="1:9">
      <c r="A95" s="137" t="s">
        <v>312</v>
      </c>
      <c r="B95" s="269" t="s">
        <v>0</v>
      </c>
      <c r="C95" s="163">
        <f>IF((VLOOKUP(A95,[2]!LeachSS,12,FALSE))="0",(VLOOKUP(A95,[3]!Sone,7,FALSE)),MIN((VLOOKUP(A95,[3]!Sone,7,FALSE)),(VLOOKUP(A95,[2]!LeachSS,12,FALSE))))</f>
        <v>100</v>
      </c>
      <c r="D95" s="123" t="str">
        <f>IF(C95=(VLOOKUP(A95,Meth2,3,FALSE)),(VLOOKUP(A95,Meth2,4,FALSE)),(VLOOKUP(A95,[2]!LeachSS,13,FALSE)))</f>
        <v>Ceiling (Low)</v>
      </c>
      <c r="E95" s="81">
        <f>IF((VLOOKUP(A95,[2]!LeachSS,15,FALSE))="0",(VLOOKUP(A95,[3]!Sone,7,FALSE)),MIN((VLOOKUP(A95,[3]!Sone,7,FALSE)),(VLOOKUP(A95,[2]!LeachSS,15,FALSE))))</f>
        <v>100</v>
      </c>
      <c r="F95" s="33" t="str">
        <f>IF(E95=(VLOOKUP(A95,Meth2,3,FALSE)),(VLOOKUP(A95,Meth2,4,FALSE)),(VLOOKUP(A95,[2]!LeachSS,16,FALSE)))</f>
        <v>Ceiling (Low)</v>
      </c>
      <c r="G95" s="144">
        <f>IF((VLOOKUP(A95,[2]!LeachSS,18,FALSE))="0",(VLOOKUP(A95,[3]!Sone,7,FALSE)),MIN((VLOOKUP(A95,[3]!Sone,7,FALSE)),(VLOOKUP(A95,[2]!LeachSS,18,FALSE))))</f>
        <v>100</v>
      </c>
      <c r="H95" s="132" t="str">
        <f>IF(G95=(VLOOKUP(A95,Meth2,3,FALSE)),(VLOOKUP(A95,Meth2,4,FALSE)),(VLOOKUP(A95,[2]!LeachSS,19,FALSE)))</f>
        <v>Ceiling (Low)</v>
      </c>
      <c r="I95" s="30"/>
    </row>
    <row r="96" spans="1:9">
      <c r="A96" s="139" t="s">
        <v>299</v>
      </c>
      <c r="B96" s="269" t="s">
        <v>0</v>
      </c>
      <c r="C96" s="163">
        <f>IF((VLOOKUP(A96,[2]!LeachSS,12,FALSE))="0",(VLOOKUP(A96,[3]!Sone,7,FALSE)),MIN((VLOOKUP(A96,[3]!Sone,7,FALSE)),(VLOOKUP(A96,[2]!LeachSS,12,FALSE))))</f>
        <v>1000</v>
      </c>
      <c r="D96" s="123" t="str">
        <f>IF(C96=(VLOOKUP(A96,Meth2,3,FALSE)),(VLOOKUP(A96,Meth2,4,FALSE)),(VLOOKUP(A96,[2]!LeachSS,13,FALSE)))</f>
        <v>Ceiling (High)</v>
      </c>
      <c r="E96" s="81">
        <f>IF((VLOOKUP(A96,[2]!LeachSS,15,FALSE))="0",(VLOOKUP(A96,[3]!Sone,7,FALSE)),MIN((VLOOKUP(A96,[3]!Sone,7,FALSE)),(VLOOKUP(A96,[2]!LeachSS,15,FALSE))))</f>
        <v>1000</v>
      </c>
      <c r="F96" s="33" t="str">
        <f>IF(E96=(VLOOKUP(A96,Meth2,3,FALSE)),(VLOOKUP(A96,Meth2,4,FALSE)),(VLOOKUP(A96,[2]!LeachSS,16,FALSE)))</f>
        <v>Ceiling (High)</v>
      </c>
      <c r="G96" s="144">
        <f>IF((VLOOKUP(A96,[2]!LeachSS,18,FALSE))="0",(VLOOKUP(A96,[3]!Sone,7,FALSE)),MIN((VLOOKUP(A96,[3]!Sone,7,FALSE)),(VLOOKUP(A96,[2]!LeachSS,18,FALSE))))</f>
        <v>1000</v>
      </c>
      <c r="H96" s="132" t="str">
        <f>IF(G96=(VLOOKUP(A96,Meth2,3,FALSE)),(VLOOKUP(A96,Meth2,4,FALSE)),(VLOOKUP(A96,[2]!LeachSS,19,FALSE)))</f>
        <v>Ceiling (High)</v>
      </c>
      <c r="I96" s="30"/>
    </row>
    <row r="97" spans="1:9">
      <c r="A97" s="28" t="s">
        <v>23</v>
      </c>
      <c r="B97" s="264" t="s">
        <v>133</v>
      </c>
      <c r="C97" s="163">
        <f>IF((VLOOKUP(A97,[2]!LeachSS,12,FALSE))="0",(VLOOKUP(A97,[3]!Sone,7,FALSE)),MIN((VLOOKUP(A97,[3]!Sone,7,FALSE)),(VLOOKUP(A97,[2]!LeachSS,12,FALSE))))</f>
        <v>10</v>
      </c>
      <c r="D97" s="123" t="str">
        <f>IF(C97=(VLOOKUP(A97,Meth2,3,FALSE)),(VLOOKUP(A97,Meth2,4,FALSE)),(VLOOKUP(A97,[2]!LeachSS,13,FALSE)))</f>
        <v>Leaching</v>
      </c>
      <c r="E97" s="81">
        <f>IF((VLOOKUP(A97,[2]!LeachSS,15,FALSE))="0",(VLOOKUP(A97,[3]!Sone,7,FALSE)),MIN((VLOOKUP(A97,[3]!Sone,7,FALSE)),(VLOOKUP(A97,[2]!LeachSS,15,FALSE))))</f>
        <v>500</v>
      </c>
      <c r="F97" s="33" t="str">
        <f>IF(E97=(VLOOKUP(A97,Meth2,3,FALSE)),(VLOOKUP(A97,Meth2,4,FALSE)),(VLOOKUP(A97,[2]!LeachSS,16,FALSE)))</f>
        <v>Ceiling (Medium)</v>
      </c>
      <c r="G97" s="144">
        <f>IF((VLOOKUP(A97,[2]!LeachSS,18,FALSE))="0",(VLOOKUP(A97,[3]!Sone,7,FALSE)),MIN((VLOOKUP(A97,[3]!Sone,7,FALSE)),(VLOOKUP(A97,[2]!LeachSS,18,FALSE))))</f>
        <v>500</v>
      </c>
      <c r="H97" s="132" t="str">
        <f>IF(G97=(VLOOKUP(A97,Meth2,3,FALSE)),(VLOOKUP(A97,Meth2,4,FALSE)),(VLOOKUP(A97,[2]!LeachSS,19,FALSE)))</f>
        <v>Ceiling (Medium)</v>
      </c>
      <c r="I97" s="30"/>
    </row>
    <row r="98" spans="1:9">
      <c r="A98" s="28" t="s">
        <v>22</v>
      </c>
      <c r="B98" s="264" t="s">
        <v>132</v>
      </c>
      <c r="C98" s="163">
        <f>IF((VLOOKUP(A98,[2]!LeachSS,12,FALSE))="0",(VLOOKUP(A98,[3]!Sone,7,FALSE)),MIN((VLOOKUP(A98,[3]!Sone,7,FALSE)),(VLOOKUP(A98,[2]!LeachSS,12,FALSE))))</f>
        <v>1</v>
      </c>
      <c r="D98" s="123" t="str">
        <f>IF(C98=(VLOOKUP(A98,Meth2,3,FALSE)),(VLOOKUP(A98,Meth2,4,FALSE)),(VLOOKUP(A98,[2]!LeachSS,13,FALSE)))</f>
        <v>Leaching</v>
      </c>
      <c r="E98" s="81">
        <f>IF((VLOOKUP(A98,[2]!LeachSS,15,FALSE))="0",(VLOOKUP(A98,[3]!Sone,7,FALSE)),MIN((VLOOKUP(A98,[3]!Sone,7,FALSE)),(VLOOKUP(A98,[2]!LeachSS,15,FALSE))))</f>
        <v>50</v>
      </c>
      <c r="F98" s="33" t="str">
        <f>IF(E98=(VLOOKUP(A98,Meth2,3,FALSE)),(VLOOKUP(A98,Meth2,4,FALSE)),(VLOOKUP(A98,[2]!LeachSS,16,FALSE)))</f>
        <v>Leaching</v>
      </c>
      <c r="G98" s="144">
        <f>IF((VLOOKUP(A98,[2]!LeachSS,18,FALSE))="0",(VLOOKUP(A98,[3]!Sone,7,FALSE)),MIN((VLOOKUP(A98,[3]!Sone,7,FALSE)),(VLOOKUP(A98,[2]!LeachSS,18,FALSE))))</f>
        <v>20</v>
      </c>
      <c r="H98" s="132" t="str">
        <f>IF(G98=(VLOOKUP(A98,Meth2,3,FALSE)),(VLOOKUP(A98,Meth2,4,FALSE)),(VLOOKUP(A98,[2]!LeachSS,19,FALSE)))</f>
        <v>Leaching</v>
      </c>
      <c r="I98" s="30"/>
    </row>
    <row r="99" spans="1:9">
      <c r="A99" s="28" t="s">
        <v>21</v>
      </c>
      <c r="B99" s="264" t="s">
        <v>131</v>
      </c>
      <c r="C99" s="163">
        <f>IF((VLOOKUP(A99,[2]!LeachSS,12,FALSE))="0",(VLOOKUP(A99,[3]!Sone,7,FALSE)),MIN((VLOOKUP(A99,[3]!Sone,7,FALSE)),(VLOOKUP(A99,[2]!LeachSS,12,FALSE))))</f>
        <v>1</v>
      </c>
      <c r="D99" s="123" t="str">
        <f>IF(C99=(VLOOKUP(A99,Meth2,3,FALSE)),(VLOOKUP(A99,Meth2,4,FALSE)),(VLOOKUP(A99,[2]!LeachSS,13,FALSE)))</f>
        <v>Not Calculated</v>
      </c>
      <c r="E99" s="81">
        <f>IF((VLOOKUP(A99,[2]!LeachSS,15,FALSE))="0",(VLOOKUP(A99,[3]!Sone,7,FALSE)),MIN((VLOOKUP(A99,[3]!Sone,7,FALSE)),(VLOOKUP(A99,[2]!LeachSS,15,FALSE))))</f>
        <v>1</v>
      </c>
      <c r="F99" s="33" t="str">
        <f>IF(E99=(VLOOKUP(A99,Meth2,3,FALSE)),(VLOOKUP(A99,Meth2,4,FALSE)),(VLOOKUP(A99,[2]!LeachSS,16,FALSE)))</f>
        <v>Not Calculated</v>
      </c>
      <c r="G99" s="144">
        <f>IF((VLOOKUP(A99,[2]!LeachSS,18,FALSE))="0",(VLOOKUP(A99,[3]!Sone,7,FALSE)),MIN((VLOOKUP(A99,[3]!Sone,7,FALSE)),(VLOOKUP(A99,[2]!LeachSS,18,FALSE))))</f>
        <v>1</v>
      </c>
      <c r="H99" s="132" t="str">
        <f>IF(G99=(VLOOKUP(A99,Meth2,3,FALSE)),(VLOOKUP(A99,Meth2,4,FALSE)),(VLOOKUP(A99,[2]!LeachSS,19,FALSE)))</f>
        <v>Not Calculated</v>
      </c>
      <c r="I99" s="30"/>
    </row>
    <row r="100" spans="1:9">
      <c r="A100" s="28" t="s">
        <v>20</v>
      </c>
      <c r="B100" s="264" t="s">
        <v>130</v>
      </c>
      <c r="C100" s="163">
        <f>IF((VLOOKUP(A100,[2]!LeachSS,12,FALSE))="0",(VLOOKUP(A100,[3]!Sone,7,FALSE)),MIN((VLOOKUP(A100,[3]!Sone,7,FALSE)),(VLOOKUP(A100,[2]!LeachSS,12,FALSE))))</f>
        <v>1000</v>
      </c>
      <c r="D100" s="123" t="str">
        <f>IF(C100=(VLOOKUP(A100,Meth2,3,FALSE)),(VLOOKUP(A100,Meth2,4,FALSE)),(VLOOKUP(A100,[2]!LeachSS,13,FALSE)))</f>
        <v>Ceiling (High)</v>
      </c>
      <c r="E100" s="81">
        <f>IF((VLOOKUP(A100,[2]!LeachSS,15,FALSE))="0",(VLOOKUP(A100,[3]!Sone,7,FALSE)),MIN((VLOOKUP(A100,[3]!Sone,7,FALSE)),(VLOOKUP(A100,[2]!LeachSS,15,FALSE))))</f>
        <v>1000</v>
      </c>
      <c r="F100" s="33" t="str">
        <f>IF(E100=(VLOOKUP(A100,Meth2,3,FALSE)),(VLOOKUP(A100,Meth2,4,FALSE)),(VLOOKUP(A100,[2]!LeachSS,16,FALSE)))</f>
        <v>Ceiling (High)</v>
      </c>
      <c r="G100" s="144">
        <f>IF((VLOOKUP(A100,[2]!LeachSS,18,FALSE))="0",(VLOOKUP(A100,[3]!Sone,7,FALSE)),MIN((VLOOKUP(A100,[3]!Sone,7,FALSE)),(VLOOKUP(A100,[2]!LeachSS,18,FALSE))))</f>
        <v>1000</v>
      </c>
      <c r="H100" s="132" t="str">
        <f>IF(G100=(VLOOKUP(A100,Meth2,3,FALSE)),(VLOOKUP(A100,Meth2,4,FALSE)),(VLOOKUP(A100,[2]!LeachSS,19,FALSE)))</f>
        <v>Ceiling (High)</v>
      </c>
      <c r="I100" s="30"/>
    </row>
    <row r="101" spans="1:9">
      <c r="A101" s="28" t="s">
        <v>19</v>
      </c>
      <c r="B101" s="265" t="s">
        <v>129</v>
      </c>
      <c r="C101" s="163">
        <f>IF((VLOOKUP(A101,[2]!LeachSS,12,FALSE))="0",(VLOOKUP(A101,[3]!Sone,7,FALSE)),MIN((VLOOKUP(A101,[3]!Sone,7,FALSE)),(VLOOKUP(A101,[2]!LeachSS,12,FALSE))))</f>
        <v>1</v>
      </c>
      <c r="D101" s="123" t="str">
        <f>IF(C101=(VLOOKUP(A101,Meth2,3,FALSE)),(VLOOKUP(A101,Meth2,4,FALSE)),(VLOOKUP(A101,[2]!LeachSS,13,FALSE)))</f>
        <v>PQL</v>
      </c>
      <c r="E101" s="81">
        <f>IF((VLOOKUP(A101,[2]!LeachSS,15,FALSE))="0",(VLOOKUP(A101,[3]!Sone,7,FALSE)),MIN((VLOOKUP(A101,[3]!Sone,7,FALSE)),(VLOOKUP(A101,[2]!LeachSS,15,FALSE))))</f>
        <v>20</v>
      </c>
      <c r="F101" s="33" t="str">
        <f>IF(E101=(VLOOKUP(A101,Meth2,3,FALSE)),(VLOOKUP(A101,Meth2,4,FALSE)),(VLOOKUP(A101,[2]!LeachSS,16,FALSE)))</f>
        <v>Cancer Risk</v>
      </c>
      <c r="G101" s="144">
        <f>IF((VLOOKUP(A101,[2]!LeachSS,18,FALSE))="0",(VLOOKUP(A101,[3]!Sone,7,FALSE)),MIN((VLOOKUP(A101,[3]!Sone,7,FALSE)),(VLOOKUP(A101,[2]!LeachSS,18,FALSE))))</f>
        <v>20</v>
      </c>
      <c r="H101" s="132" t="str">
        <f>IF(G101=(VLOOKUP(A101,Meth2,3,FALSE)),(VLOOKUP(A101,Meth2,4,FALSE)),(VLOOKUP(A101,[2]!LeachSS,19,FALSE)))</f>
        <v>Cancer Risk</v>
      </c>
      <c r="I101" s="30"/>
    </row>
    <row r="102" spans="1:9">
      <c r="A102" s="28" t="s">
        <v>18</v>
      </c>
      <c r="B102" s="264" t="s">
        <v>128</v>
      </c>
      <c r="C102" s="163">
        <f>IF((VLOOKUP(A102,[2]!LeachSS,12,FALSE))="0",(VLOOKUP(A102,[3]!Sone,7,FALSE)),MIN((VLOOKUP(A102,[3]!Sone,7,FALSE)),(VLOOKUP(A102,[2]!LeachSS,12,FALSE))))</f>
        <v>400</v>
      </c>
      <c r="D102" s="123" t="str">
        <f>IF(C102=(VLOOKUP(A102,Meth2,3,FALSE)),(VLOOKUP(A102,Meth2,4,FALSE)),(VLOOKUP(A102,[2]!LeachSS,13,FALSE)))</f>
        <v>Noncancer Risk</v>
      </c>
      <c r="E102" s="81">
        <f>IF((VLOOKUP(A102,[2]!LeachSS,15,FALSE))="0",(VLOOKUP(A102,[3]!Sone,7,FALSE)),MIN((VLOOKUP(A102,[3]!Sone,7,FALSE)),(VLOOKUP(A102,[2]!LeachSS,15,FALSE))))</f>
        <v>400</v>
      </c>
      <c r="F102" s="33" t="str">
        <f>IF(E102=(VLOOKUP(A102,Meth2,3,FALSE)),(VLOOKUP(A102,Meth2,4,FALSE)),(VLOOKUP(A102,[2]!LeachSS,16,FALSE)))</f>
        <v>Noncancer Risk</v>
      </c>
      <c r="G102" s="144">
        <f>IF((VLOOKUP(A102,[2]!LeachSS,18,FALSE))="0",(VLOOKUP(A102,[3]!Sone,7,FALSE)),MIN((VLOOKUP(A102,[3]!Sone,7,FALSE)),(VLOOKUP(A102,[2]!LeachSS,18,FALSE))))</f>
        <v>400</v>
      </c>
      <c r="H102" s="132" t="str">
        <f>IF(G102=(VLOOKUP(A102,Meth2,3,FALSE)),(VLOOKUP(A102,Meth2,4,FALSE)),(VLOOKUP(A102,[2]!LeachSS,19,FALSE)))</f>
        <v>Noncancer Risk</v>
      </c>
      <c r="I102" s="30"/>
    </row>
    <row r="103" spans="1:9">
      <c r="A103" s="28" t="s">
        <v>17</v>
      </c>
      <c r="B103" s="264" t="s">
        <v>127</v>
      </c>
      <c r="C103" s="163">
        <f>IF((VLOOKUP(A103,[2]!LeachSS,12,FALSE))="0",(VLOOKUP(A103,[3]!Sone,7,FALSE)),MIN((VLOOKUP(A103,[3]!Sone,7,FALSE)),(VLOOKUP(A103,[2]!LeachSS,12,FALSE))))</f>
        <v>100</v>
      </c>
      <c r="D103" s="123" t="str">
        <f>IF(C103=(VLOOKUP(A103,Meth2,3,FALSE)),(VLOOKUP(A103,Meth2,4,FALSE)),(VLOOKUP(A103,[2]!LeachSS,13,FALSE)))</f>
        <v>Noncancer Risk</v>
      </c>
      <c r="E103" s="81">
        <f>IF((VLOOKUP(A103,[2]!LeachSS,15,FALSE))="0",(VLOOKUP(A103,[3]!Sone,7,FALSE)),MIN((VLOOKUP(A103,[3]!Sone,7,FALSE)),(VLOOKUP(A103,[2]!LeachSS,15,FALSE))))</f>
        <v>100</v>
      </c>
      <c r="F103" s="33" t="str">
        <f>IF(E103=(VLOOKUP(A103,Meth2,3,FALSE)),(VLOOKUP(A103,Meth2,4,FALSE)),(VLOOKUP(A103,[2]!LeachSS,16,FALSE)))</f>
        <v>Noncancer Risk</v>
      </c>
      <c r="G103" s="144">
        <f>IF((VLOOKUP(A103,[2]!LeachSS,18,FALSE))="0",(VLOOKUP(A103,[3]!Sone,7,FALSE)),MIN((VLOOKUP(A103,[3]!Sone,7,FALSE)),(VLOOKUP(A103,[2]!LeachSS,18,FALSE))))</f>
        <v>100</v>
      </c>
      <c r="H103" s="132" t="str">
        <f>IF(G103=(VLOOKUP(A103,Meth2,3,FALSE)),(VLOOKUP(A103,Meth2,4,FALSE)),(VLOOKUP(A103,[2]!LeachSS,19,FALSE)))</f>
        <v>Noncancer Risk</v>
      </c>
      <c r="I103" s="30"/>
    </row>
    <row r="104" spans="1:9">
      <c r="A104" s="28" t="s">
        <v>16</v>
      </c>
      <c r="B104" s="264" t="s">
        <v>126</v>
      </c>
      <c r="C104" s="163">
        <f>IF((VLOOKUP(A104,[2]!LeachSS,12,FALSE))="0",(VLOOKUP(A104,[3]!Sone,7,FALSE)),MIN((VLOOKUP(A104,[3]!Sone,7,FALSE)),(VLOOKUP(A104,[2]!LeachSS,12,FALSE))))</f>
        <v>3</v>
      </c>
      <c r="D104" s="123" t="str">
        <f>IF(C104=(VLOOKUP(A104,Meth2,3,FALSE)),(VLOOKUP(A104,Meth2,4,FALSE)),(VLOOKUP(A104,[2]!LeachSS,13,FALSE)))</f>
        <v>Leaching</v>
      </c>
      <c r="E104" s="81">
        <f>IF((VLOOKUP(A104,[2]!LeachSS,15,FALSE))="0",(VLOOKUP(A104,[3]!Sone,7,FALSE)),MIN((VLOOKUP(A104,[3]!Sone,7,FALSE)),(VLOOKUP(A104,[2]!LeachSS,15,FALSE))))</f>
        <v>4</v>
      </c>
      <c r="F104" s="33" t="str">
        <f>IF(E104=(VLOOKUP(A104,Meth2,3,FALSE)),(VLOOKUP(A104,Meth2,4,FALSE)),(VLOOKUP(A104,[2]!LeachSS,16,FALSE)))</f>
        <v>Leaching</v>
      </c>
      <c r="G104" s="144">
        <f>IF((VLOOKUP(A104,[2]!LeachSS,18,FALSE))="0",(VLOOKUP(A104,[3]!Sone,7,FALSE)),MIN((VLOOKUP(A104,[3]!Sone,7,FALSE)),(VLOOKUP(A104,[2]!LeachSS,18,FALSE))))</f>
        <v>70</v>
      </c>
      <c r="H104" s="132" t="str">
        <f>IF(G104=(VLOOKUP(A104,Meth2,3,FALSE)),(VLOOKUP(A104,Meth2,4,FALSE)),(VLOOKUP(A104,[2]!LeachSS,19,FALSE)))</f>
        <v>Cancer Risk</v>
      </c>
      <c r="I104" s="30"/>
    </row>
    <row r="105" spans="1:9">
      <c r="A105" s="28" t="s">
        <v>15</v>
      </c>
      <c r="B105" s="264" t="s">
        <v>125</v>
      </c>
      <c r="C105" s="163">
        <f>IF((VLOOKUP(A105,[2]!LeachSS,12,FALSE))="0",(VLOOKUP(A105,[3]!Sone,7,FALSE)),MIN((VLOOKUP(A105,[3]!Sone,7,FALSE)),(VLOOKUP(A105,[2]!LeachSS,12,FALSE))))</f>
        <v>2.0000000000000002E-5</v>
      </c>
      <c r="D105" s="123" t="str">
        <f>IF(C105=(VLOOKUP(A105,Meth2,3,FALSE)),(VLOOKUP(A105,Meth2,4,FALSE)),(VLOOKUP(A105,[2]!LeachSS,13,FALSE)))</f>
        <v>Background</v>
      </c>
      <c r="E105" s="81">
        <f>IF((VLOOKUP(A105,[2]!LeachSS,15,FALSE))="0",(VLOOKUP(A105,[3]!Sone,7,FALSE)),MIN((VLOOKUP(A105,[3]!Sone,7,FALSE)),(VLOOKUP(A105,[2]!LeachSS,15,FALSE))))</f>
        <v>2.0000000000000002E-5</v>
      </c>
      <c r="F105" s="33" t="str">
        <f>IF(E105=(VLOOKUP(A105,Meth2,3,FALSE)),(VLOOKUP(A105,Meth2,4,FALSE)),(VLOOKUP(A105,[2]!LeachSS,16,FALSE)))</f>
        <v>Background</v>
      </c>
      <c r="G105" s="144">
        <f>IF((VLOOKUP(A105,[2]!LeachSS,18,FALSE))="0",(VLOOKUP(A105,[3]!Sone,7,FALSE)),MIN((VLOOKUP(A105,[3]!Sone,7,FALSE)),(VLOOKUP(A105,[2]!LeachSS,18,FALSE))))</f>
        <v>2.0000000000000002E-5</v>
      </c>
      <c r="H105" s="132" t="str">
        <f>IF(G105=(VLOOKUP(A105,Meth2,3,FALSE)),(VLOOKUP(A105,Meth2,4,FALSE)),(VLOOKUP(A105,[2]!LeachSS,19,FALSE)))</f>
        <v>Background</v>
      </c>
      <c r="I105" s="30"/>
    </row>
    <row r="106" spans="1:9">
      <c r="A106" s="28" t="s">
        <v>14</v>
      </c>
      <c r="B106" s="264" t="s">
        <v>124</v>
      </c>
      <c r="C106" s="163">
        <f>IF((VLOOKUP(A106,[2]!LeachSS,12,FALSE))="0",(VLOOKUP(A106,[3]!Sone,7,FALSE)),MIN((VLOOKUP(A106,[3]!Sone,7,FALSE)),(VLOOKUP(A106,[2]!LeachSS,12,FALSE))))</f>
        <v>0.1</v>
      </c>
      <c r="D106" s="123" t="str">
        <f>IF(C106=(VLOOKUP(A106,Meth2,3,FALSE)),(VLOOKUP(A106,Meth2,4,FALSE)),(VLOOKUP(A106,[2]!LeachSS,13,FALSE)))</f>
        <v>PQL</v>
      </c>
      <c r="E106" s="81">
        <f>IF((VLOOKUP(A106,[2]!LeachSS,15,FALSE))="0",(VLOOKUP(A106,[3]!Sone,7,FALSE)),MIN((VLOOKUP(A106,[3]!Sone,7,FALSE)),(VLOOKUP(A106,[2]!LeachSS,15,FALSE))))</f>
        <v>0.1</v>
      </c>
      <c r="F106" s="33" t="str">
        <f>IF(E106=(VLOOKUP(A106,Meth2,3,FALSE)),(VLOOKUP(A106,Meth2,4,FALSE)),(VLOOKUP(A106,[2]!LeachSS,16,FALSE)))</f>
        <v>PQL</v>
      </c>
      <c r="G106" s="144">
        <f>IF((VLOOKUP(A106,[2]!LeachSS,18,FALSE))="0",(VLOOKUP(A106,[3]!Sone,7,FALSE)),MIN((VLOOKUP(A106,[3]!Sone,7,FALSE)),(VLOOKUP(A106,[2]!LeachSS,18,FALSE))))</f>
        <v>80</v>
      </c>
      <c r="H106" s="132" t="str">
        <f>IF(G106=(VLOOKUP(A106,Meth2,3,FALSE)),(VLOOKUP(A106,Meth2,4,FALSE)),(VLOOKUP(A106,[2]!LeachSS,19,FALSE)))</f>
        <v>Cancer Risk</v>
      </c>
      <c r="I106" s="30"/>
    </row>
    <row r="107" spans="1:9">
      <c r="A107" s="28" t="s">
        <v>13</v>
      </c>
      <c r="B107" s="264" t="s">
        <v>123</v>
      </c>
      <c r="C107" s="163">
        <f>IF((VLOOKUP(A107,[2]!LeachSS,12,FALSE))="0",(VLOOKUP(A107,[3]!Sone,7,FALSE)),MIN((VLOOKUP(A107,[3]!Sone,7,FALSE)),(VLOOKUP(A107,[2]!LeachSS,12,FALSE))))</f>
        <v>5.0000000000000001E-3</v>
      </c>
      <c r="D107" s="123" t="str">
        <f>IF(C107=(VLOOKUP(A107,Meth2,3,FALSE)),(VLOOKUP(A107,Meth2,4,FALSE)),(VLOOKUP(A107,[2]!LeachSS,13,FALSE)))</f>
        <v>PQL</v>
      </c>
      <c r="E107" s="81">
        <f>IF((VLOOKUP(A107,[2]!LeachSS,15,FALSE))="0",(VLOOKUP(A107,[3]!Sone,7,FALSE)),MIN((VLOOKUP(A107,[3]!Sone,7,FALSE)),(VLOOKUP(A107,[2]!LeachSS,15,FALSE))))</f>
        <v>0.02</v>
      </c>
      <c r="F107" s="33" t="str">
        <f>IF(E107=(VLOOKUP(A107,Meth2,3,FALSE)),(VLOOKUP(A107,Meth2,4,FALSE)),(VLOOKUP(A107,[2]!LeachSS,16,FALSE)))</f>
        <v>Leaching</v>
      </c>
      <c r="G107" s="144">
        <f>IF((VLOOKUP(A107,[2]!LeachSS,18,FALSE))="0",(VLOOKUP(A107,[3]!Sone,7,FALSE)),MIN((VLOOKUP(A107,[3]!Sone,7,FALSE)),(VLOOKUP(A107,[2]!LeachSS,18,FALSE))))</f>
        <v>10</v>
      </c>
      <c r="H107" s="132" t="str">
        <f>IF(G107=(VLOOKUP(A107,Meth2,3,FALSE)),(VLOOKUP(A107,Meth2,4,FALSE)),(VLOOKUP(A107,[2]!LeachSS,19,FALSE)))</f>
        <v>Cancer Risk</v>
      </c>
      <c r="I107" s="30"/>
    </row>
    <row r="108" spans="1:9">
      <c r="A108" s="28" t="s">
        <v>12</v>
      </c>
      <c r="B108" s="264" t="s">
        <v>122</v>
      </c>
      <c r="C108" s="163">
        <v>1</v>
      </c>
      <c r="D108" s="236" t="s">
        <v>327</v>
      </c>
      <c r="E108" s="81">
        <v>10</v>
      </c>
      <c r="F108" s="33" t="s">
        <v>327</v>
      </c>
      <c r="G108" s="144">
        <v>30</v>
      </c>
      <c r="H108" s="132" t="s">
        <v>327</v>
      </c>
      <c r="I108" s="30"/>
    </row>
    <row r="109" spans="1:9">
      <c r="A109" s="28" t="s">
        <v>11</v>
      </c>
      <c r="B109" s="264" t="s">
        <v>121</v>
      </c>
      <c r="C109" s="163">
        <f>IF((VLOOKUP(A109,[2]!LeachSS,12,FALSE))="0",(VLOOKUP(A109,[3]!Sone,7,FALSE)),MIN((VLOOKUP(A109,[3]!Sone,7,FALSE)),(VLOOKUP(A109,[2]!LeachSS,12,FALSE))))</f>
        <v>8</v>
      </c>
      <c r="D109" s="123" t="str">
        <f>IF(C109=(VLOOKUP(A109,Meth2,3,FALSE)),(VLOOKUP(A109,Meth2,4,FALSE)),(VLOOKUP(A109,[2]!LeachSS,13,FALSE)))</f>
        <v>PQL</v>
      </c>
      <c r="E109" s="81">
        <f>IF((VLOOKUP(A109,[2]!LeachSS,15,FALSE))="0",(VLOOKUP(A109,[3]!Sone,7,FALSE)),MIN((VLOOKUP(A109,[3]!Sone,7,FALSE)),(VLOOKUP(A109,[2]!LeachSS,15,FALSE))))</f>
        <v>8</v>
      </c>
      <c r="F109" s="33" t="str">
        <f>IF(E109=(VLOOKUP(A109,Meth2,3,FALSE)),(VLOOKUP(A109,Meth2,4,FALSE)),(VLOOKUP(A109,[2]!LeachSS,16,FALSE)))</f>
        <v>PQL</v>
      </c>
      <c r="G109" s="144">
        <f>IF((VLOOKUP(A109,[2]!LeachSS,18,FALSE))="0",(VLOOKUP(A109,[3]!Sone,7,FALSE)),MIN((VLOOKUP(A109,[3]!Sone,7,FALSE)),(VLOOKUP(A109,[2]!LeachSS,18,FALSE))))</f>
        <v>8</v>
      </c>
      <c r="H109" s="132" t="str">
        <f>IF(G109=(VLOOKUP(A109,Meth2,3,FALSE)),(VLOOKUP(A109,Meth2,4,FALSE)),(VLOOKUP(A109,[2]!LeachSS,19,FALSE)))</f>
        <v>PQL</v>
      </c>
      <c r="I109" s="30"/>
    </row>
    <row r="110" spans="1:9">
      <c r="A110" s="28" t="s">
        <v>10</v>
      </c>
      <c r="B110" s="264" t="s">
        <v>120</v>
      </c>
      <c r="C110" s="163">
        <f>IF((VLOOKUP(A110,[2]!LeachSS,12,FALSE))="0",(VLOOKUP(A110,[3]!Sone,7,FALSE)),MIN((VLOOKUP(A110,[3]!Sone,7,FALSE)),(VLOOKUP(A110,[2]!LeachSS,12,FALSE))))</f>
        <v>30</v>
      </c>
      <c r="D110" s="123" t="str">
        <f>IF(C110=(VLOOKUP(A110,Meth2,3,FALSE)),(VLOOKUP(A110,Meth2,4,FALSE)),(VLOOKUP(A110,[2]!LeachSS,13,FALSE)))</f>
        <v>Leaching</v>
      </c>
      <c r="E110" s="81">
        <f>IF((VLOOKUP(A110,[2]!LeachSS,15,FALSE))="0",(VLOOKUP(A110,[3]!Sone,7,FALSE)),MIN((VLOOKUP(A110,[3]!Sone,7,FALSE)),(VLOOKUP(A110,[2]!LeachSS,15,FALSE))))</f>
        <v>500</v>
      </c>
      <c r="F110" s="33" t="str">
        <f>IF(E110=(VLOOKUP(A110,Meth2,3,FALSE)),(VLOOKUP(A110,Meth2,4,FALSE)),(VLOOKUP(A110,[2]!LeachSS,16,FALSE)))</f>
        <v>Ceiling (Medium)</v>
      </c>
      <c r="G110" s="144">
        <f>IF((VLOOKUP(A110,[2]!LeachSS,18,FALSE))="0",(VLOOKUP(A110,[3]!Sone,7,FALSE)),MIN((VLOOKUP(A110,[3]!Sone,7,FALSE)),(VLOOKUP(A110,[2]!LeachSS,18,FALSE))))</f>
        <v>500</v>
      </c>
      <c r="H110" s="132" t="str">
        <f>IF(G110=(VLOOKUP(A110,Meth2,3,FALSE)),(VLOOKUP(A110,Meth2,4,FALSE)),(VLOOKUP(A110,[2]!LeachSS,19,FALSE)))</f>
        <v>Ceiling (Medium)</v>
      </c>
      <c r="I110" s="30"/>
    </row>
    <row r="111" spans="1:9">
      <c r="A111" s="28" t="s">
        <v>9</v>
      </c>
      <c r="B111" s="264" t="s">
        <v>272</v>
      </c>
      <c r="C111" s="163">
        <f>IF((VLOOKUP(A111,[2]!LeachSS,12,FALSE))="0",(VLOOKUP(A111,[3]!Sone,7,FALSE)),MIN((VLOOKUP(A111,[3]!Sone,7,FALSE)),(VLOOKUP(A111,[2]!LeachSS,12,FALSE))))</f>
        <v>2</v>
      </c>
      <c r="D111" s="123" t="str">
        <f>IF(C111=(VLOOKUP(A111,Meth2,3,FALSE)),(VLOOKUP(A111,Meth2,4,FALSE)),(VLOOKUP(A111,[2]!LeachSS,13,FALSE)))</f>
        <v>Leaching</v>
      </c>
      <c r="E111" s="81">
        <f>IF((VLOOKUP(A111,[2]!LeachSS,15,FALSE))="0",(VLOOKUP(A111,[3]!Sone,7,FALSE)),MIN((VLOOKUP(A111,[3]!Sone,7,FALSE)),(VLOOKUP(A111,[2]!LeachSS,15,FALSE))))</f>
        <v>6</v>
      </c>
      <c r="F111" s="33" t="str">
        <f>IF(E111=(VLOOKUP(A111,Meth2,3,FALSE)),(VLOOKUP(A111,Meth2,4,FALSE)),(VLOOKUP(A111,[2]!LeachSS,16,FALSE)))</f>
        <v>Leaching</v>
      </c>
      <c r="G111" s="144">
        <f>IF((VLOOKUP(A111,[2]!LeachSS,18,FALSE))="0",(VLOOKUP(A111,[3]!Sone,7,FALSE)),MIN((VLOOKUP(A111,[3]!Sone,7,FALSE)),(VLOOKUP(A111,[2]!LeachSS,18,FALSE))))</f>
        <v>700</v>
      </c>
      <c r="H111" s="132" t="str">
        <f>IF(G111=(VLOOKUP(A111,Meth2,3,FALSE)),(VLOOKUP(A111,Meth2,4,FALSE)),(VLOOKUP(A111,[2]!LeachSS,19,FALSE)))</f>
        <v>Noncancer Risk</v>
      </c>
      <c r="I111" s="30"/>
    </row>
    <row r="112" spans="1:9">
      <c r="A112" s="28" t="s">
        <v>8</v>
      </c>
      <c r="B112" s="264" t="s">
        <v>273</v>
      </c>
      <c r="C112" s="163">
        <f>IF((VLOOKUP(A112,[2]!LeachSS,12,FALSE))="0",(VLOOKUP(A112,[3]!Sone,7,FALSE)),MIN((VLOOKUP(A112,[3]!Sone,7,FALSE)),(VLOOKUP(A112,[2]!LeachSS,12,FALSE))))</f>
        <v>30</v>
      </c>
      <c r="D112" s="123" t="str">
        <f>IF(C112=(VLOOKUP(A112,Meth2,3,FALSE)),(VLOOKUP(A112,Meth2,4,FALSE)),(VLOOKUP(A112,[2]!LeachSS,13,FALSE)))</f>
        <v>Leaching</v>
      </c>
      <c r="E112" s="81">
        <f>IF((VLOOKUP(A112,[2]!LeachSS,15,FALSE))="0",(VLOOKUP(A112,[3]!Sone,7,FALSE)),MIN((VLOOKUP(A112,[3]!Sone,7,FALSE)),(VLOOKUP(A112,[2]!LeachSS,15,FALSE))))</f>
        <v>500</v>
      </c>
      <c r="F112" s="33" t="str">
        <f>IF(E112=(VLOOKUP(A112,Meth2,3,FALSE)),(VLOOKUP(A112,Meth2,4,FALSE)),(VLOOKUP(A112,[2]!LeachSS,16,FALSE)))</f>
        <v>Ceiling (Medium)</v>
      </c>
      <c r="G112" s="144">
        <f>IF((VLOOKUP(A112,[2]!LeachSS,18,FALSE))="0",(VLOOKUP(A112,[3]!Sone,7,FALSE)),MIN((VLOOKUP(A112,[3]!Sone,7,FALSE)),(VLOOKUP(A112,[2]!LeachSS,18,FALSE))))</f>
        <v>500</v>
      </c>
      <c r="H112" s="132" t="str">
        <f>IF(G112=(VLOOKUP(A112,Meth2,3,FALSE)),(VLOOKUP(A112,Meth2,4,FALSE)),(VLOOKUP(A112,[2]!LeachSS,19,FALSE)))</f>
        <v>Ceiling (Medium)</v>
      </c>
      <c r="I112" s="30"/>
    </row>
    <row r="113" spans="1:9">
      <c r="A113" s="28" t="s">
        <v>7</v>
      </c>
      <c r="B113" s="264" t="s">
        <v>119</v>
      </c>
      <c r="C113" s="163">
        <f>IF((VLOOKUP(A113,[2]!LeachSS,12,FALSE))="0",(VLOOKUP(A113,[3]!Sone,7,FALSE)),MIN((VLOOKUP(A113,[3]!Sone,7,FALSE)),(VLOOKUP(A113,[2]!LeachSS,12,FALSE))))</f>
        <v>0.1</v>
      </c>
      <c r="D113" s="123" t="str">
        <f>IF(C113=(VLOOKUP(A113,Meth2,3,FALSE)),(VLOOKUP(A113,Meth2,4,FALSE)),(VLOOKUP(A113,[2]!LeachSS,13,FALSE)))</f>
        <v>PQL</v>
      </c>
      <c r="E113" s="81">
        <f>IF((VLOOKUP(A113,[2]!LeachSS,15,FALSE))="0",(VLOOKUP(A113,[3]!Sone,7,FALSE)),MIN((VLOOKUP(A113,[3]!Sone,7,FALSE)),(VLOOKUP(A113,[2]!LeachSS,15,FALSE))))</f>
        <v>2</v>
      </c>
      <c r="F113" s="33" t="str">
        <f>IF(E113=(VLOOKUP(A113,Meth2,3,FALSE)),(VLOOKUP(A113,Meth2,4,FALSE)),(VLOOKUP(A113,[2]!LeachSS,16,FALSE)))</f>
        <v>Leaching</v>
      </c>
      <c r="G113" s="144">
        <f>IF((VLOOKUP(A113,[2]!LeachSS,18,FALSE))="0",(VLOOKUP(A113,[3]!Sone,7,FALSE)),MIN((VLOOKUP(A113,[3]!Sone,7,FALSE)),(VLOOKUP(A113,[2]!LeachSS,18,FALSE))))</f>
        <v>40</v>
      </c>
      <c r="H113" s="132" t="str">
        <f>IF(G113=(VLOOKUP(A113,Meth2,3,FALSE)),(VLOOKUP(A113,Meth2,4,FALSE)),(VLOOKUP(A113,[2]!LeachSS,19,FALSE)))</f>
        <v>Cancer Risk</v>
      </c>
      <c r="I113" s="30"/>
    </row>
    <row r="114" spans="1:9">
      <c r="A114" s="28" t="s">
        <v>6</v>
      </c>
      <c r="B114" s="264" t="s">
        <v>118</v>
      </c>
      <c r="C114" s="163">
        <f>IF((VLOOKUP(A114,[2]!LeachSS,12,FALSE))="0",(VLOOKUP(A114,[3]!Sone,7,FALSE)),MIN((VLOOKUP(A114,[3]!Sone,7,FALSE)),(VLOOKUP(A114,[2]!LeachSS,12,FALSE))))</f>
        <v>0.3</v>
      </c>
      <c r="D114" s="123" t="str">
        <f>IF(C114=(VLOOKUP(A114,Meth2,3,FALSE)),(VLOOKUP(A114,Meth2,4,FALSE)),(VLOOKUP(A114,[2]!LeachSS,13,FALSE)))</f>
        <v>Leaching</v>
      </c>
      <c r="E114" s="81">
        <f>IF((VLOOKUP(A114,[2]!LeachSS,15,FALSE))="0",(VLOOKUP(A114,[3]!Sone,7,FALSE)),MIN((VLOOKUP(A114,[3]!Sone,7,FALSE)),(VLOOKUP(A114,[2]!LeachSS,15,FALSE))))</f>
        <v>0.3</v>
      </c>
      <c r="F114" s="33" t="str">
        <f>IF(E114=(VLOOKUP(A114,Meth2,3,FALSE)),(VLOOKUP(A114,Meth2,4,FALSE)),(VLOOKUP(A114,[2]!LeachSS,16,FALSE)))</f>
        <v>Leaching</v>
      </c>
      <c r="G114" s="144">
        <f>IF((VLOOKUP(A114,[2]!LeachSS,18,FALSE))="0",(VLOOKUP(A114,[3]!Sone,7,FALSE)),MIN((VLOOKUP(A114,[3]!Sone,7,FALSE)),(VLOOKUP(A114,[2]!LeachSS,18,FALSE))))</f>
        <v>30</v>
      </c>
      <c r="H114" s="132" t="str">
        <f>IF(G114=(VLOOKUP(A114,Meth2,3,FALSE)),(VLOOKUP(A114,Meth2,4,FALSE)),(VLOOKUP(A114,[2]!LeachSS,19,FALSE)))</f>
        <v>Noncancer Risk</v>
      </c>
      <c r="I114" s="30"/>
    </row>
    <row r="115" spans="1:9">
      <c r="A115" s="28" t="s">
        <v>5</v>
      </c>
      <c r="B115" s="264" t="s">
        <v>117</v>
      </c>
      <c r="C115" s="163">
        <f>IF((VLOOKUP(A115,[2]!LeachSS,12,FALSE))="0",(VLOOKUP(A115,[3]!Sone,7,FALSE)),MIN((VLOOKUP(A115,[3]!Sone,7,FALSE)),(VLOOKUP(A115,[2]!LeachSS,12,FALSE))))</f>
        <v>4</v>
      </c>
      <c r="D115" s="123" t="str">
        <f>IF(C115=(VLOOKUP(A115,Meth2,3,FALSE)),(VLOOKUP(A115,Meth2,4,FALSE)),(VLOOKUP(A115,[2]!LeachSS,13,FALSE)))</f>
        <v>Leaching</v>
      </c>
      <c r="E115" s="81">
        <f>IF((VLOOKUP(A115,[2]!LeachSS,15,FALSE))="0",(VLOOKUP(A115,[3]!Sone,7,FALSE)),MIN((VLOOKUP(A115,[3]!Sone,7,FALSE)),(VLOOKUP(A115,[2]!LeachSS,15,FALSE))))</f>
        <v>1000</v>
      </c>
      <c r="F115" s="33" t="str">
        <f>IF(E115=(VLOOKUP(A115,Meth2,3,FALSE)),(VLOOKUP(A115,Meth2,4,FALSE)),(VLOOKUP(A115,[2]!LeachSS,16,FALSE)))</f>
        <v>Ceiling (High)</v>
      </c>
      <c r="G115" s="144">
        <f>IF((VLOOKUP(A115,[2]!LeachSS,18,FALSE))="0",(VLOOKUP(A115,[3]!Sone,7,FALSE)),MIN((VLOOKUP(A115,[3]!Sone,7,FALSE)),(VLOOKUP(A115,[2]!LeachSS,18,FALSE))))</f>
        <v>600</v>
      </c>
      <c r="H115" s="132" t="str">
        <f>IF(G115=(VLOOKUP(A115,Meth2,3,FALSE)),(VLOOKUP(A115,Meth2,4,FALSE)),(VLOOKUP(A115,[2]!LeachSS,19,FALSE)))</f>
        <v>Leaching</v>
      </c>
      <c r="I115" s="30"/>
    </row>
    <row r="116" spans="1:9">
      <c r="A116" s="28" t="s">
        <v>4</v>
      </c>
      <c r="B116" s="264" t="s">
        <v>116</v>
      </c>
      <c r="C116" s="163">
        <f>IF((VLOOKUP(A116,[2]!LeachSS,12,FALSE))="0",(VLOOKUP(A116,[3]!Sone,7,FALSE)),MIN((VLOOKUP(A116,[3]!Sone,7,FALSE)),(VLOOKUP(A116,[2]!LeachSS,12,FALSE))))</f>
        <v>0.7</v>
      </c>
      <c r="D116" s="123" t="str">
        <f>IF(C116=(VLOOKUP(A116,Meth2,3,FALSE)),(VLOOKUP(A116,Meth2,4,FALSE)),(VLOOKUP(A116,[2]!LeachSS,13,FALSE)))</f>
        <v>PQL</v>
      </c>
      <c r="E116" s="81">
        <f>IF((VLOOKUP(A116,[2]!LeachSS,15,FALSE))="0",(VLOOKUP(A116,[3]!Sone,7,FALSE)),MIN((VLOOKUP(A116,[3]!Sone,7,FALSE)),(VLOOKUP(A116,[2]!LeachSS,15,FALSE))))</f>
        <v>20</v>
      </c>
      <c r="F116" s="33" t="str">
        <f>IF(E116=(VLOOKUP(A116,Meth2,3,FALSE)),(VLOOKUP(A116,Meth2,4,FALSE)),(VLOOKUP(A116,[2]!LeachSS,16,FALSE)))</f>
        <v>Noncancer Risk</v>
      </c>
      <c r="G116" s="144">
        <f>IF((VLOOKUP(A116,[2]!LeachSS,18,FALSE))="0",(VLOOKUP(A116,[3]!Sone,7,FALSE)),MIN((VLOOKUP(A116,[3]!Sone,7,FALSE)),(VLOOKUP(A116,[2]!LeachSS,18,FALSE))))</f>
        <v>20</v>
      </c>
      <c r="H116" s="132" t="str">
        <f>IF(G116=(VLOOKUP(A116,Meth2,3,FALSE)),(VLOOKUP(A116,Meth2,4,FALSE)),(VLOOKUP(A116,[2]!LeachSS,19,FALSE)))</f>
        <v>Noncancer Risk</v>
      </c>
      <c r="I116" s="30"/>
    </row>
    <row r="117" spans="1:9">
      <c r="A117" s="28" t="s">
        <v>3</v>
      </c>
      <c r="B117" s="264" t="s">
        <v>115</v>
      </c>
      <c r="C117" s="163">
        <f>IF((VLOOKUP(A117,[2]!LeachSS,12,FALSE))="0",(VLOOKUP(A117,[3]!Sone,7,FALSE)),MIN((VLOOKUP(A117,[3]!Sone,7,FALSE)),(VLOOKUP(A117,[2]!LeachSS,12,FALSE))))</f>
        <v>400</v>
      </c>
      <c r="D117" s="123" t="str">
        <f>IF(C117=(VLOOKUP(A117,Meth2,3,FALSE)),(VLOOKUP(A117,Meth2,4,FALSE)),(VLOOKUP(A117,[2]!LeachSS,13,FALSE)))</f>
        <v>Noncancer Risk</v>
      </c>
      <c r="E117" s="81">
        <f>IF((VLOOKUP(A117,[2]!LeachSS,15,FALSE))="0",(VLOOKUP(A117,[3]!Sone,7,FALSE)),MIN((VLOOKUP(A117,[3]!Sone,7,FALSE)),(VLOOKUP(A117,[2]!LeachSS,15,FALSE))))</f>
        <v>400</v>
      </c>
      <c r="F117" s="33" t="str">
        <f>IF(E117=(VLOOKUP(A117,Meth2,3,FALSE)),(VLOOKUP(A117,Meth2,4,FALSE)),(VLOOKUP(A117,[2]!LeachSS,16,FALSE)))</f>
        <v>Noncancer Risk</v>
      </c>
      <c r="G117" s="144">
        <f>IF((VLOOKUP(A117,[2]!LeachSS,18,FALSE))="0",(VLOOKUP(A117,[3]!Sone,7,FALSE)),MIN((VLOOKUP(A117,[3]!Sone,7,FALSE)),(VLOOKUP(A117,[2]!LeachSS,18,FALSE))))</f>
        <v>400</v>
      </c>
      <c r="H117" s="132" t="str">
        <f>IF(G117=(VLOOKUP(A117,Meth2,3,FALSE)),(VLOOKUP(A117,Meth2,4,FALSE)),(VLOOKUP(A117,[2]!LeachSS,19,FALSE)))</f>
        <v>Noncancer Risk</v>
      </c>
      <c r="I117" s="30"/>
    </row>
    <row r="118" spans="1:9">
      <c r="A118" s="28" t="s">
        <v>2</v>
      </c>
      <c r="B118" s="264" t="s">
        <v>114</v>
      </c>
      <c r="C118" s="163">
        <f>IF((VLOOKUP(A118,[2]!LeachSS,12,FALSE))="0",(VLOOKUP(A118,[3]!Sone,7,FALSE)),MIN((VLOOKUP(A118,[3]!Sone,7,FALSE)),(VLOOKUP(A118,[2]!LeachSS,12,FALSE))))</f>
        <v>0.9</v>
      </c>
      <c r="D118" s="123" t="str">
        <f>IF(C118=(VLOOKUP(A118,Meth2,3,FALSE)),(VLOOKUP(A118,Meth2,4,FALSE)),(VLOOKUP(A118,[2]!LeachSS,13,FALSE)))</f>
        <v>Leaching</v>
      </c>
      <c r="E118" s="81">
        <f>IF((VLOOKUP(A118,[2]!LeachSS,15,FALSE))="0",(VLOOKUP(A118,[3]!Sone,7,FALSE)),MIN((VLOOKUP(A118,[3]!Sone,7,FALSE)),(VLOOKUP(A118,[2]!LeachSS,15,FALSE))))</f>
        <v>0.7</v>
      </c>
      <c r="F118" s="33" t="str">
        <f>IF(E118=(VLOOKUP(A118,Meth2,3,FALSE)),(VLOOKUP(A118,Meth2,4,FALSE)),(VLOOKUP(A118,[2]!LeachSS,16,FALSE)))</f>
        <v>Leaching</v>
      </c>
      <c r="G118" s="144">
        <f>IF((VLOOKUP(A118,[2]!LeachSS,18,FALSE))="0",(VLOOKUP(A118,[3]!Sone,7,FALSE)),MIN((VLOOKUP(A118,[3]!Sone,7,FALSE)),(VLOOKUP(A118,[2]!LeachSS,18,FALSE))))</f>
        <v>1</v>
      </c>
      <c r="H118" s="132" t="str">
        <f>IF(G118=(VLOOKUP(A118,Meth2,3,FALSE)),(VLOOKUP(A118,Meth2,4,FALSE)),(VLOOKUP(A118,[2]!LeachSS,19,FALSE)))</f>
        <v>Cancer Risk</v>
      </c>
      <c r="I118" s="30"/>
    </row>
    <row r="119" spans="1:9">
      <c r="A119" s="28" t="s">
        <v>234</v>
      </c>
      <c r="B119" s="264" t="s">
        <v>113</v>
      </c>
      <c r="C119" s="163">
        <f>IF((VLOOKUP(A119,[2]!LeachSS,12,FALSE))="0",(VLOOKUP(A119,[3]!Sone,7,FALSE)),MIN((VLOOKUP(A119,[3]!Sone,7,FALSE)),(VLOOKUP(A119,[2]!LeachSS,12,FALSE))))</f>
        <v>400</v>
      </c>
      <c r="D119" s="123" t="str">
        <f>IF(C119=(VLOOKUP(A119,Meth2,3,FALSE)),(VLOOKUP(A119,Meth2,4,FALSE)),(VLOOKUP(A119,[2]!LeachSS,13,FALSE)))</f>
        <v>Leaching</v>
      </c>
      <c r="E119" s="81">
        <f>IF((VLOOKUP(A119,[2]!LeachSS,15,FALSE))="0",(VLOOKUP(A119,[3]!Sone,7,FALSE)),MIN((VLOOKUP(A119,[3]!Sone,7,FALSE)),(VLOOKUP(A119,[2]!LeachSS,15,FALSE))))</f>
        <v>100</v>
      </c>
      <c r="F119" s="33" t="str">
        <f>IF(E119=(VLOOKUP(A119,Meth2,3,FALSE)),(VLOOKUP(A119,Meth2,4,FALSE)),(VLOOKUP(A119,[2]!LeachSS,16,FALSE)))</f>
        <v>Leaching</v>
      </c>
      <c r="G119" s="144">
        <f>IF((VLOOKUP(A119,[2]!LeachSS,18,FALSE))="0",(VLOOKUP(A119,[3]!Sone,7,FALSE)),MIN((VLOOKUP(A119,[3]!Sone,7,FALSE)),(VLOOKUP(A119,[2]!LeachSS,18,FALSE))))</f>
        <v>500</v>
      </c>
      <c r="H119" s="132" t="str">
        <f>IF(G119=(VLOOKUP(A119,Meth2,3,FALSE)),(VLOOKUP(A119,Meth2,4,FALSE)),(VLOOKUP(A119,[2]!LeachSS,19,FALSE)))</f>
        <v>Ceiling (Medium)</v>
      </c>
      <c r="I119" s="30"/>
    </row>
    <row r="120" spans="1:9" s="30" customFormat="1" ht="13.5" thickBot="1">
      <c r="A120" s="62" t="s">
        <v>1</v>
      </c>
      <c r="B120" s="268" t="s">
        <v>112</v>
      </c>
      <c r="C120" s="220">
        <f>IF((VLOOKUP(A120,[2]!LeachSS,12,FALSE))="0",(VLOOKUP(A120,[3]!Sone,7,FALSE)),MIN((VLOOKUP(A120,[3]!Sone,7,FALSE)),(VLOOKUP(A120,[2]!LeachSS,12,FALSE))))</f>
        <v>1000</v>
      </c>
      <c r="D120" s="124" t="str">
        <f>IF(C120=(VLOOKUP(A120,Meth2,3,FALSE)),(VLOOKUP(A120,Meth2,4,FALSE)),(VLOOKUP(A120,[2]!LeachSS,13,FALSE)))</f>
        <v>Ceiling (High)</v>
      </c>
      <c r="E120" s="82">
        <f>IF((VLOOKUP(A120,[2]!LeachSS,15,FALSE))="0",(VLOOKUP(A120,[3]!Sone,7,FALSE)),MIN((VLOOKUP(A120,[3]!Sone,7,FALSE)),(VLOOKUP(A120,[2]!LeachSS,15,FALSE))))</f>
        <v>1000</v>
      </c>
      <c r="F120" s="222" t="str">
        <f>IF(E120=(VLOOKUP(A120,Meth2,3,FALSE)),(VLOOKUP(A120,Meth2,4,FALSE)),(VLOOKUP(A120,[2]!LeachSS,16,FALSE)))</f>
        <v>Ceiling (High)</v>
      </c>
      <c r="G120" s="221">
        <f>IF((VLOOKUP(A120,[2]!LeachSS,18,FALSE))="0",(VLOOKUP(A120,[3]!Sone,7,FALSE)),MIN((VLOOKUP(A120,[3]!Sone,7,FALSE)),(VLOOKUP(A120,[2]!LeachSS,18,FALSE))))</f>
        <v>1000</v>
      </c>
      <c r="H120" s="133" t="str">
        <f>IF(G120=(VLOOKUP(A120,Meth2,3,FALSE)),(VLOOKUP(A120,Meth2,4,FALSE)),(VLOOKUP(A120,[2]!LeachSS,19,FALSE)))</f>
        <v>Ceiling (High)</v>
      </c>
    </row>
    <row r="122" spans="1:9">
      <c r="A122" s="38"/>
      <c r="B122" s="39"/>
    </row>
    <row r="123" spans="1:9">
      <c r="A123" s="40"/>
      <c r="B123" s="39"/>
    </row>
    <row r="124" spans="1:9">
      <c r="A124" s="40"/>
      <c r="B124" s="39"/>
    </row>
    <row r="125" spans="1:9">
      <c r="A125" s="40"/>
      <c r="B125" s="39"/>
    </row>
    <row r="126" spans="1:9">
      <c r="A126" s="40"/>
      <c r="B126" s="39"/>
    </row>
    <row r="127" spans="1:9">
      <c r="A127" s="40"/>
      <c r="B127" s="39"/>
    </row>
    <row r="128" spans="1:9">
      <c r="A128" s="40"/>
      <c r="B128" s="39"/>
    </row>
    <row r="129" spans="1:2">
      <c r="A129" s="40"/>
      <c r="B129" s="39"/>
    </row>
    <row r="130" spans="1:2">
      <c r="A130" s="40"/>
      <c r="B130" s="39"/>
    </row>
    <row r="131" spans="1:2">
      <c r="A131" s="40"/>
      <c r="B131" s="39"/>
    </row>
    <row r="132" spans="1:2">
      <c r="A132" s="40"/>
      <c r="B132" s="39"/>
    </row>
    <row r="133" spans="1:2">
      <c r="A133" s="40"/>
      <c r="B133" s="39"/>
    </row>
    <row r="134" spans="1:2">
      <c r="A134" s="40"/>
      <c r="B134" s="39"/>
    </row>
  </sheetData>
  <mergeCells count="3">
    <mergeCell ref="C1:D1"/>
    <mergeCell ref="E1:F1"/>
    <mergeCell ref="G1:H1"/>
  </mergeCells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ignoredErrors>
    <ignoredError sqref="C90:F90 G9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showZero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RowHeight="12.75"/>
  <cols>
    <col min="1" max="1" width="38.7109375" style="30" bestFit="1" customWidth="1"/>
    <col min="2" max="2" width="10.140625" style="31" bestFit="1" customWidth="1"/>
    <col min="3" max="3" width="13.7109375" style="142" customWidth="1"/>
    <col min="4" max="4" width="20.28515625" style="30" bestFit="1" customWidth="1"/>
    <col min="5" max="5" width="13.5703125" style="30" customWidth="1"/>
    <col min="6" max="6" width="20.28515625" style="30" bestFit="1" customWidth="1"/>
    <col min="7" max="7" width="14.140625" style="30" customWidth="1"/>
    <col min="8" max="8" width="20.28515625" style="30" bestFit="1" customWidth="1"/>
    <col min="9" max="9" width="2.85546875" style="30" customWidth="1"/>
    <col min="10" max="16384" width="9.140625" style="30"/>
  </cols>
  <sheetData>
    <row r="1" spans="1:8">
      <c r="A1" s="215" t="s">
        <v>237</v>
      </c>
      <c r="B1" s="244"/>
      <c r="C1" s="276" t="s">
        <v>283</v>
      </c>
      <c r="D1" s="271"/>
      <c r="E1" s="277" t="s">
        <v>284</v>
      </c>
      <c r="F1" s="273"/>
      <c r="G1" s="274" t="s">
        <v>285</v>
      </c>
      <c r="H1" s="275"/>
    </row>
    <row r="2" spans="1:8">
      <c r="A2" s="216" t="s">
        <v>245</v>
      </c>
      <c r="C2" s="83">
        <f>'S-1'!C2</f>
        <v>0</v>
      </c>
      <c r="D2" s="84">
        <f>'S-1'!D2</f>
        <v>0</v>
      </c>
      <c r="E2" s="77">
        <f t="shared" ref="E2:F4" si="0">C2</f>
        <v>0</v>
      </c>
      <c r="F2" s="88">
        <f t="shared" si="0"/>
        <v>0</v>
      </c>
      <c r="G2" s="79">
        <f t="shared" ref="G2:H4" si="1">C2</f>
        <v>0</v>
      </c>
      <c r="H2" s="80">
        <f t="shared" si="1"/>
        <v>0</v>
      </c>
    </row>
    <row r="3" spans="1:8">
      <c r="A3" s="217"/>
      <c r="B3" s="179" t="s">
        <v>218</v>
      </c>
      <c r="C3" s="183">
        <f>'S-1'!C3</f>
        <v>0</v>
      </c>
      <c r="D3" s="186" t="str">
        <f>'S-1'!D3</f>
        <v>Standard</v>
      </c>
      <c r="E3" s="173">
        <f t="shared" si="0"/>
        <v>0</v>
      </c>
      <c r="F3" s="184" t="str">
        <f t="shared" si="0"/>
        <v>Standard</v>
      </c>
      <c r="G3" s="185">
        <f t="shared" si="1"/>
        <v>0</v>
      </c>
      <c r="H3" s="175" t="str">
        <f t="shared" si="1"/>
        <v>Standard</v>
      </c>
    </row>
    <row r="4" spans="1:8" ht="13.5" thickBot="1">
      <c r="A4" s="171" t="s">
        <v>233</v>
      </c>
      <c r="B4" s="179" t="s">
        <v>231</v>
      </c>
      <c r="C4" s="187" t="str">
        <f>'S-1'!C4</f>
        <v>mg/kg</v>
      </c>
      <c r="D4" s="188" t="str">
        <f>'S-1'!D4</f>
        <v>Basis</v>
      </c>
      <c r="E4" s="189" t="str">
        <f t="shared" si="0"/>
        <v>mg/kg</v>
      </c>
      <c r="F4" s="190" t="str">
        <f t="shared" si="0"/>
        <v>Basis</v>
      </c>
      <c r="G4" s="191" t="str">
        <f t="shared" si="1"/>
        <v>mg/kg</v>
      </c>
      <c r="H4" s="192" t="str">
        <f t="shared" si="1"/>
        <v>Basis</v>
      </c>
    </row>
    <row r="5" spans="1:8">
      <c r="A5" s="28" t="s">
        <v>106</v>
      </c>
      <c r="B5" s="11" t="s">
        <v>217</v>
      </c>
      <c r="C5" s="85">
        <f>IF((VLOOKUP(A5,[2]!LeachSS,21,FALSE))="0",(VLOOKUP(A5,[3]!Stwo,8,FALSE)),MIN((VLOOKUP(A5,[3]!Stwo,8,FALSE)),(VLOOKUP(A5,[2]!LeachSS,21,FALSE))))</f>
        <v>4</v>
      </c>
      <c r="D5" s="95" t="str">
        <f>IF(C5=(VLOOKUP(A5,Meth2,5,FALSE)),(VLOOKUP(A5,Meth2,6,FALSE)),(VLOOKUP(A5,[2]!LeachSS,22,FALSE)))</f>
        <v>Leaching</v>
      </c>
      <c r="E5" s="89">
        <f>IF((VLOOKUP(A5,[2]!LeachSS,24,FALSE))="0",(VLOOKUP(A5,[3]!Stwo,8,FALSE)),MIN((VLOOKUP(A5,[3]!Stwo,8,FALSE)),(VLOOKUP(A5,[2]!LeachSS,24,FALSE))))</f>
        <v>3000</v>
      </c>
      <c r="F5" s="97" t="str">
        <f>IF(E5=(VLOOKUP(A5,Meth2,5,FALSE)),(VLOOKUP(A5,Meth2,6,FALSE)),(VLOOKUP(A5,[2]!LeachSS,25,FALSE)))</f>
        <v>Ceiling (High)</v>
      </c>
      <c r="G5" s="90">
        <f>IF((VLOOKUP(A5,[2]!LeachSS,27,FALSE))="0",(VLOOKUP(A5,[3]!Stwo,8,FALSE)),MIN((VLOOKUP(A5,[3]!Stwo,8,FALSE)),(VLOOKUP(A5,[2]!LeachSS,27,FALSE))))</f>
        <v>3000</v>
      </c>
      <c r="H5" s="91" t="str">
        <f>IF(G5=(VLOOKUP(A5,Meth2,5,FALSE)),(VLOOKUP(A5,Meth2,6,FALSE)),(VLOOKUP(A5,[2]!LeachSS,28,FALSE)))</f>
        <v>Ceiling (High)</v>
      </c>
    </row>
    <row r="6" spans="1:8">
      <c r="A6" s="28" t="s">
        <v>105</v>
      </c>
      <c r="B6" s="8" t="s">
        <v>216</v>
      </c>
      <c r="C6" s="86">
        <f>IF((VLOOKUP(A6,[2]!LeachSS,21,FALSE))="0",(VLOOKUP(A6,[3]!Stwo,8,FALSE)),MIN((VLOOKUP(A6,[3]!Stwo,8,FALSE)),(VLOOKUP(A6,[2]!LeachSS,21,FALSE))))</f>
        <v>1</v>
      </c>
      <c r="D6" s="95" t="str">
        <f>IF(C6=(VLOOKUP(A6,Meth2,5,FALSE)),(VLOOKUP(A6,Meth2,6,FALSE)),(VLOOKUP(A6,[2]!LeachSS,22,FALSE)))</f>
        <v>Leaching</v>
      </c>
      <c r="E6" s="32">
        <f>IF((VLOOKUP(A6,[2]!LeachSS,24,FALSE))="0",(VLOOKUP(A6,[3]!Stwo,8,FALSE)),MIN((VLOOKUP(A6,[3]!Stwo,8,FALSE)),(VLOOKUP(A6,[2]!LeachSS,24,FALSE))))</f>
        <v>600</v>
      </c>
      <c r="F6" s="98" t="str">
        <f>IF(E6=(VLOOKUP(A6,Meth2,5,FALSE)),(VLOOKUP(A6,Meth2,6,FALSE)),(VLOOKUP(A6,[2]!LeachSS,25,FALSE)))</f>
        <v>Leaching</v>
      </c>
      <c r="G6" s="41">
        <f>IF((VLOOKUP(A6,[2]!LeachSS,27,FALSE))="0",(VLOOKUP(A6,[3]!Stwo,8,FALSE)),MIN((VLOOKUP(A6,[3]!Stwo,8,FALSE)),(VLOOKUP(A6,[2]!LeachSS,27,FALSE))))</f>
        <v>10</v>
      </c>
      <c r="H6" s="92" t="str">
        <f>IF(G6=(VLOOKUP(A6,Meth2,5,FALSE)),(VLOOKUP(A6,Meth2,6,FALSE)),(VLOOKUP(A6,[2]!LeachSS,28,FALSE)))</f>
        <v>Leaching</v>
      </c>
    </row>
    <row r="7" spans="1:8">
      <c r="A7" s="28" t="s">
        <v>104</v>
      </c>
      <c r="B7" s="8" t="s">
        <v>215</v>
      </c>
      <c r="C7" s="86">
        <f>IF((VLOOKUP(A7,[2]!LeachSS,21,FALSE))="0",(VLOOKUP(A7,[3]!Stwo,8,FALSE)),MIN((VLOOKUP(A7,[3]!Stwo,8,FALSE)),(VLOOKUP(A7,[2]!LeachSS,21,FALSE))))</f>
        <v>6</v>
      </c>
      <c r="D7" s="95" t="str">
        <f>IF(C7=(VLOOKUP(A7,Meth2,5,FALSE)),(VLOOKUP(A7,Meth2,6,FALSE)),(VLOOKUP(A7,[2]!LeachSS,22,FALSE)))</f>
        <v>Leaching</v>
      </c>
      <c r="E7" s="32">
        <f>IF((VLOOKUP(A7,[2]!LeachSS,24,FALSE))="0",(VLOOKUP(A7,[3]!Stwo,8,FALSE)),MIN((VLOOKUP(A7,[3]!Stwo,8,FALSE)),(VLOOKUP(A7,[2]!LeachSS,24,FALSE))))</f>
        <v>50</v>
      </c>
      <c r="F7" s="98" t="str">
        <f>IF(E7=(VLOOKUP(A7,Meth2,5,FALSE)),(VLOOKUP(A7,Meth2,6,FALSE)),(VLOOKUP(A7,[2]!LeachSS,25,FALSE)))</f>
        <v>Leaching</v>
      </c>
      <c r="G7" s="41">
        <f>IF((VLOOKUP(A7,[2]!LeachSS,27,FALSE))="0",(VLOOKUP(A7,[3]!Stwo,8,FALSE)),MIN((VLOOKUP(A7,[3]!Stwo,8,FALSE)),(VLOOKUP(A7,[2]!LeachSS,27,FALSE))))</f>
        <v>400</v>
      </c>
      <c r="H7" s="92" t="str">
        <f>IF(G7=(VLOOKUP(A7,Meth2,5,FALSE)),(VLOOKUP(A7,Meth2,6,FALSE)),(VLOOKUP(A7,[2]!LeachSS,28,FALSE)))</f>
        <v>Leaching</v>
      </c>
    </row>
    <row r="8" spans="1:8">
      <c r="A8" s="28" t="s">
        <v>103</v>
      </c>
      <c r="B8" s="8" t="s">
        <v>214</v>
      </c>
      <c r="C8" s="86">
        <f>IF((VLOOKUP(A8,[2]!LeachSS,21,FALSE))="0",(VLOOKUP(A8,[3]!Stwo,8,FALSE)),MIN((VLOOKUP(A8,[3]!Stwo,8,FALSE)),(VLOOKUP(A8,[2]!LeachSS,21,FALSE))))</f>
        <v>0.5</v>
      </c>
      <c r="D8" s="95" t="str">
        <f>IF(C8=(VLOOKUP(A8,Meth2,5,FALSE)),(VLOOKUP(A8,Meth2,6,FALSE)),(VLOOKUP(A8,[2]!LeachSS,22,FALSE)))</f>
        <v>Cancer Risk</v>
      </c>
      <c r="E8" s="32">
        <f>IF((VLOOKUP(A8,[2]!LeachSS,24,FALSE))="0",(VLOOKUP(A8,[3]!Stwo,8,FALSE)),MIN((VLOOKUP(A8,[3]!Stwo,8,FALSE)),(VLOOKUP(A8,[2]!LeachSS,24,FALSE))))</f>
        <v>0.5</v>
      </c>
      <c r="F8" s="98" t="str">
        <f>IF(E8=(VLOOKUP(A8,Meth2,5,FALSE)),(VLOOKUP(A8,Meth2,6,FALSE)),(VLOOKUP(A8,[2]!LeachSS,25,FALSE)))</f>
        <v>Cancer Risk</v>
      </c>
      <c r="G8" s="41">
        <f>IF((VLOOKUP(A8,[2]!LeachSS,27,FALSE))="0",(VLOOKUP(A8,[3]!Stwo,8,FALSE)),MIN((VLOOKUP(A8,[3]!Stwo,8,FALSE)),(VLOOKUP(A8,[2]!LeachSS,27,FALSE))))</f>
        <v>0.5</v>
      </c>
      <c r="H8" s="92" t="str">
        <f>IF(G8=(VLOOKUP(A8,Meth2,5,FALSE)),(VLOOKUP(A8,Meth2,6,FALSE)),(VLOOKUP(A8,[2]!LeachSS,28,FALSE)))</f>
        <v>Cancer Risk</v>
      </c>
    </row>
    <row r="9" spans="1:8">
      <c r="A9" s="28" t="s">
        <v>102</v>
      </c>
      <c r="B9" s="8" t="s">
        <v>213</v>
      </c>
      <c r="C9" s="86">
        <f>IF((VLOOKUP(A9,[2]!LeachSS,21,FALSE))="0",(VLOOKUP(A9,[3]!Stwo,8,FALSE)),MIN((VLOOKUP(A9,[3]!Stwo,8,FALSE)),(VLOOKUP(A9,[2]!LeachSS,21,FALSE))))</f>
        <v>3000</v>
      </c>
      <c r="D9" s="95" t="str">
        <f>IF(C9=(VLOOKUP(A9,Meth2,5,FALSE)),(VLOOKUP(A9,Meth2,6,FALSE)),(VLOOKUP(A9,[2]!LeachSS,22,FALSE)))</f>
        <v>Ceiling (High)</v>
      </c>
      <c r="E9" s="32">
        <f>IF((VLOOKUP(A9,[2]!LeachSS,24,FALSE))="0",(VLOOKUP(A9,[3]!Stwo,8,FALSE)),MIN((VLOOKUP(A9,[3]!Stwo,8,FALSE)),(VLOOKUP(A9,[2]!LeachSS,24,FALSE))))</f>
        <v>3000</v>
      </c>
      <c r="F9" s="98" t="str">
        <f>IF(E9=(VLOOKUP(A9,Meth2,5,FALSE)),(VLOOKUP(A9,Meth2,6,FALSE)),(VLOOKUP(A9,[2]!LeachSS,25,FALSE)))</f>
        <v>Ceiling (High)</v>
      </c>
      <c r="G9" s="41">
        <f>IF((VLOOKUP(A9,[2]!LeachSS,27,FALSE))="0",(VLOOKUP(A9,[3]!Stwo,8,FALSE)),MIN((VLOOKUP(A9,[3]!Stwo,8,FALSE)),(VLOOKUP(A9,[2]!LeachSS,27,FALSE))))</f>
        <v>3000</v>
      </c>
      <c r="H9" s="92" t="str">
        <f>IF(G9=(VLOOKUP(A9,Meth2,5,FALSE)),(VLOOKUP(A9,Meth2,6,FALSE)),(VLOOKUP(A9,[2]!LeachSS,28,FALSE)))</f>
        <v>Ceiling (High)</v>
      </c>
    </row>
    <row r="10" spans="1:8">
      <c r="A10" s="28" t="s">
        <v>101</v>
      </c>
      <c r="B10" s="8" t="s">
        <v>212</v>
      </c>
      <c r="C10" s="86">
        <f>IF((VLOOKUP(A10,[2]!LeachSS,21,FALSE))="0",(VLOOKUP(A10,[3]!Stwo,8,FALSE)),MIN((VLOOKUP(A10,[3]!Stwo,8,FALSE)),(VLOOKUP(A10,[2]!LeachSS,21,FALSE))))</f>
        <v>30</v>
      </c>
      <c r="D10" s="95" t="str">
        <f>IF(C10=(VLOOKUP(A10,Meth2,5,FALSE)),(VLOOKUP(A10,Meth2,6,FALSE)),(VLOOKUP(A10,[2]!LeachSS,22,FALSE)))</f>
        <v>S-3 Standard</v>
      </c>
      <c r="E10" s="32">
        <f>IF((VLOOKUP(A10,[2]!LeachSS,24,FALSE))="0",(VLOOKUP(A10,[3]!Stwo,8,FALSE)),MIN((VLOOKUP(A10,[3]!Stwo,8,FALSE)),(VLOOKUP(A10,[2]!LeachSS,24,FALSE))))</f>
        <v>30</v>
      </c>
      <c r="F10" s="98" t="str">
        <f>IF(E10=(VLOOKUP(A10,Meth2,5,FALSE)),(VLOOKUP(A10,Meth2,6,FALSE)),(VLOOKUP(A10,[2]!LeachSS,25,FALSE)))</f>
        <v>S-3 Standard</v>
      </c>
      <c r="G10" s="41">
        <f>IF((VLOOKUP(A10,[2]!LeachSS,27,FALSE))="0",(VLOOKUP(A10,[3]!Stwo,8,FALSE)),MIN((VLOOKUP(A10,[3]!Stwo,8,FALSE)),(VLOOKUP(A10,[2]!LeachSS,27,FALSE))))</f>
        <v>30</v>
      </c>
      <c r="H10" s="92" t="str">
        <f>IF(G10=(VLOOKUP(A10,Meth2,5,FALSE)),(VLOOKUP(A10,Meth2,6,FALSE)),(VLOOKUP(A10,[2]!LeachSS,28,FALSE)))</f>
        <v>S-3 Standard</v>
      </c>
    </row>
    <row r="11" spans="1:8">
      <c r="A11" s="28" t="s">
        <v>100</v>
      </c>
      <c r="B11" s="8" t="s">
        <v>211</v>
      </c>
      <c r="C11" s="86">
        <f>IF((VLOOKUP(A11,[2]!LeachSS,21,FALSE))="0",(VLOOKUP(A11,[3]!Stwo,8,FALSE)),MIN((VLOOKUP(A11,[3]!Stwo,8,FALSE)),(VLOOKUP(A11,[2]!LeachSS,21,FALSE))))</f>
        <v>20</v>
      </c>
      <c r="D11" s="95" t="str">
        <f>IF(C11=(VLOOKUP(A11,Meth2,5,FALSE)),(VLOOKUP(A11,Meth2,6,FALSE)),(VLOOKUP(A11,[2]!LeachSS,22,FALSE)))</f>
        <v>Background</v>
      </c>
      <c r="E11" s="32">
        <f>IF((VLOOKUP(A11,[2]!LeachSS,24,FALSE))="0",(VLOOKUP(A11,[3]!Stwo,8,FALSE)),MIN((VLOOKUP(A11,[3]!Stwo,8,FALSE)),(VLOOKUP(A11,[2]!LeachSS,24,FALSE))))</f>
        <v>20</v>
      </c>
      <c r="F11" s="98" t="str">
        <f>IF(E11=(VLOOKUP(A11,Meth2,5,FALSE)),(VLOOKUP(A11,Meth2,6,FALSE)),(VLOOKUP(A11,[2]!LeachSS,25,FALSE)))</f>
        <v>Background</v>
      </c>
      <c r="G11" s="41">
        <f>IF((VLOOKUP(A11,[2]!LeachSS,27,FALSE))="0",(VLOOKUP(A11,[3]!Stwo,8,FALSE)),MIN((VLOOKUP(A11,[3]!Stwo,8,FALSE)),(VLOOKUP(A11,[2]!LeachSS,27,FALSE))))</f>
        <v>20</v>
      </c>
      <c r="H11" s="92" t="str">
        <f>IF(G11=(VLOOKUP(A11,Meth2,5,FALSE)),(VLOOKUP(A11,Meth2,6,FALSE)),(VLOOKUP(A11,[2]!LeachSS,28,FALSE)))</f>
        <v>Background</v>
      </c>
    </row>
    <row r="12" spans="1:8">
      <c r="A12" s="28" t="s">
        <v>99</v>
      </c>
      <c r="B12" s="8" t="s">
        <v>210</v>
      </c>
      <c r="C12" s="86">
        <f>IF((VLOOKUP(A12,[2]!LeachSS,21,FALSE))="0",(VLOOKUP(A12,[3]!Stwo,8,FALSE)),MIN((VLOOKUP(A12,[3]!Stwo,8,FALSE)),(VLOOKUP(A12,[2]!LeachSS,21,FALSE))))</f>
        <v>3000</v>
      </c>
      <c r="D12" s="95" t="str">
        <f>IF(C12=(VLOOKUP(A12,Meth2,5,FALSE)),(VLOOKUP(A12,Meth2,6,FALSE)),(VLOOKUP(A12,[2]!LeachSS,22,FALSE)))</f>
        <v>Ceiling (High)</v>
      </c>
      <c r="E12" s="32">
        <f>IF((VLOOKUP(A12,[2]!LeachSS,24,FALSE))="0",(VLOOKUP(A12,[3]!Stwo,8,FALSE)),MIN((VLOOKUP(A12,[3]!Stwo,8,FALSE)),(VLOOKUP(A12,[2]!LeachSS,24,FALSE))))</f>
        <v>3000</v>
      </c>
      <c r="F12" s="98" t="str">
        <f>IF(E12=(VLOOKUP(A12,Meth2,5,FALSE)),(VLOOKUP(A12,Meth2,6,FALSE)),(VLOOKUP(A12,[2]!LeachSS,25,FALSE)))</f>
        <v>Ceiling (High)</v>
      </c>
      <c r="G12" s="41">
        <f>IF((VLOOKUP(A12,[2]!LeachSS,27,FALSE))="0",(VLOOKUP(A12,[3]!Stwo,8,FALSE)),MIN((VLOOKUP(A12,[3]!Stwo,8,FALSE)),(VLOOKUP(A12,[2]!LeachSS,27,FALSE))))</f>
        <v>3000</v>
      </c>
      <c r="H12" s="92" t="str">
        <f>IF(G12=(VLOOKUP(A12,Meth2,5,FALSE)),(VLOOKUP(A12,Meth2,6,FALSE)),(VLOOKUP(A12,[2]!LeachSS,28,FALSE)))</f>
        <v>Ceiling (High)</v>
      </c>
    </row>
    <row r="13" spans="1:8">
      <c r="A13" s="28" t="s">
        <v>98</v>
      </c>
      <c r="B13" s="8" t="s">
        <v>209</v>
      </c>
      <c r="C13" s="86">
        <f>IF((VLOOKUP(A13,[2]!LeachSS,21,FALSE))="0",(VLOOKUP(A13,[3]!Stwo,8,FALSE)),MIN((VLOOKUP(A13,[3]!Stwo,8,FALSE)),(VLOOKUP(A13,[2]!LeachSS,21,FALSE))))</f>
        <v>2</v>
      </c>
      <c r="D13" s="95" t="str">
        <f>IF(C13=(VLOOKUP(A13,Meth2,5,FALSE)),(VLOOKUP(A13,Meth2,6,FALSE)),(VLOOKUP(A13,[2]!LeachSS,22,FALSE)))</f>
        <v>Leaching</v>
      </c>
      <c r="E13" s="32">
        <f>IF((VLOOKUP(A13,[2]!LeachSS,24,FALSE))="0",(VLOOKUP(A13,[3]!Stwo,8,FALSE)),MIN((VLOOKUP(A13,[3]!Stwo,8,FALSE)),(VLOOKUP(A13,[2]!LeachSS,24,FALSE))))</f>
        <v>200</v>
      </c>
      <c r="F13" s="98" t="str">
        <f>IF(E13=(VLOOKUP(A13,Meth2,5,FALSE)),(VLOOKUP(A13,Meth2,6,FALSE)),(VLOOKUP(A13,[2]!LeachSS,25,FALSE)))</f>
        <v>Cancer Risk</v>
      </c>
      <c r="G13" s="41">
        <f>IF((VLOOKUP(A13,[2]!LeachSS,27,FALSE))="0",(VLOOKUP(A13,[3]!Stwo,8,FALSE)),MIN((VLOOKUP(A13,[3]!Stwo,8,FALSE)),(VLOOKUP(A13,[2]!LeachSS,27,FALSE))))</f>
        <v>200</v>
      </c>
      <c r="H13" s="92" t="str">
        <f>IF(G13=(VLOOKUP(A13,Meth2,5,FALSE)),(VLOOKUP(A13,Meth2,6,FALSE)),(VLOOKUP(A13,[2]!LeachSS,28,FALSE)))</f>
        <v>Cancer Risk</v>
      </c>
    </row>
    <row r="14" spans="1:8">
      <c r="A14" s="28" t="s">
        <v>97</v>
      </c>
      <c r="B14" s="8" t="s">
        <v>208</v>
      </c>
      <c r="C14" s="86">
        <f>IF((VLOOKUP(A14,[2]!LeachSS,21,FALSE))="0",(VLOOKUP(A14,[3]!Stwo,8,FALSE)),MIN((VLOOKUP(A14,[3]!Stwo,8,FALSE)),(VLOOKUP(A14,[2]!LeachSS,21,FALSE))))</f>
        <v>40</v>
      </c>
      <c r="D14" s="95" t="str">
        <f>IF(C14=(VLOOKUP(A14,Meth2,5,FALSE)),(VLOOKUP(A14,Meth2,6,FALSE)),(VLOOKUP(A14,[2]!LeachSS,22,FALSE)))</f>
        <v>Cancer Risk</v>
      </c>
      <c r="E14" s="32">
        <f>IF((VLOOKUP(A14,[2]!LeachSS,24,FALSE))="0",(VLOOKUP(A14,[3]!Stwo,8,FALSE)),MIN((VLOOKUP(A14,[3]!Stwo,8,FALSE)),(VLOOKUP(A14,[2]!LeachSS,24,FALSE))))</f>
        <v>40</v>
      </c>
      <c r="F14" s="98" t="str">
        <f>IF(E14=(VLOOKUP(A14,Meth2,5,FALSE)),(VLOOKUP(A14,Meth2,6,FALSE)),(VLOOKUP(A14,[2]!LeachSS,25,FALSE)))</f>
        <v>Cancer Risk</v>
      </c>
      <c r="G14" s="41">
        <f>IF((VLOOKUP(A14,[2]!LeachSS,27,FALSE))="0",(VLOOKUP(A14,[3]!Stwo,8,FALSE)),MIN((VLOOKUP(A14,[3]!Stwo,8,FALSE)),(VLOOKUP(A14,[2]!LeachSS,27,FALSE))))</f>
        <v>40</v>
      </c>
      <c r="H14" s="92" t="str">
        <f>IF(G14=(VLOOKUP(A14,Meth2,5,FALSE)),(VLOOKUP(A14,Meth2,6,FALSE)),(VLOOKUP(A14,[2]!LeachSS,28,FALSE)))</f>
        <v>Cancer Risk</v>
      </c>
    </row>
    <row r="15" spans="1:8">
      <c r="A15" s="28" t="s">
        <v>96</v>
      </c>
      <c r="B15" s="8" t="s">
        <v>207</v>
      </c>
      <c r="C15" s="86">
        <f>IF((VLOOKUP(A15,[2]!LeachSS,21,FALSE))="0",(VLOOKUP(A15,[3]!Stwo,8,FALSE)),MIN((VLOOKUP(A15,[3]!Stwo,8,FALSE)),(VLOOKUP(A15,[2]!LeachSS,21,FALSE))))</f>
        <v>7</v>
      </c>
      <c r="D15" s="95" t="str">
        <f>IF(C15=(VLOOKUP(A15,Meth2,5,FALSE)),(VLOOKUP(A15,Meth2,6,FALSE)),(VLOOKUP(A15,[2]!LeachSS,22,FALSE)))</f>
        <v>Background</v>
      </c>
      <c r="E15" s="32">
        <f>IF((VLOOKUP(A15,[2]!LeachSS,24,FALSE))="0",(VLOOKUP(A15,[3]!Stwo,8,FALSE)),MIN((VLOOKUP(A15,[3]!Stwo,8,FALSE)),(VLOOKUP(A15,[2]!LeachSS,24,FALSE))))</f>
        <v>7</v>
      </c>
      <c r="F15" s="98" t="str">
        <f>IF(E15=(VLOOKUP(A15,Meth2,5,FALSE)),(VLOOKUP(A15,Meth2,6,FALSE)),(VLOOKUP(A15,[2]!LeachSS,25,FALSE)))</f>
        <v>Background</v>
      </c>
      <c r="G15" s="41">
        <f>IF((VLOOKUP(A15,[2]!LeachSS,27,FALSE))="0",(VLOOKUP(A15,[3]!Stwo,8,FALSE)),MIN((VLOOKUP(A15,[3]!Stwo,8,FALSE)),(VLOOKUP(A15,[2]!LeachSS,27,FALSE))))</f>
        <v>7</v>
      </c>
      <c r="H15" s="92" t="str">
        <f>IF(G15=(VLOOKUP(A15,Meth2,5,FALSE)),(VLOOKUP(A15,Meth2,6,FALSE)),(VLOOKUP(A15,[2]!LeachSS,28,FALSE)))</f>
        <v>Background</v>
      </c>
    </row>
    <row r="16" spans="1:8">
      <c r="A16" s="28" t="s">
        <v>95</v>
      </c>
      <c r="B16" s="8" t="s">
        <v>206</v>
      </c>
      <c r="C16" s="86">
        <f>IF((VLOOKUP(A16,[2]!LeachSS,21,FALSE))="0",(VLOOKUP(A16,[3]!Stwo,8,FALSE)),MIN((VLOOKUP(A16,[3]!Stwo,8,FALSE)),(VLOOKUP(A16,[2]!LeachSS,21,FALSE))))</f>
        <v>40</v>
      </c>
      <c r="D16" s="95" t="str">
        <f>IF(C16=(VLOOKUP(A16,Meth2,5,FALSE)),(VLOOKUP(A16,Meth2,6,FALSE)),(VLOOKUP(A16,[2]!LeachSS,22,FALSE)))</f>
        <v>Cancer Risk</v>
      </c>
      <c r="E16" s="32">
        <f>IF((VLOOKUP(A16,[2]!LeachSS,24,FALSE))="0",(VLOOKUP(A16,[3]!Stwo,8,FALSE)),MIN((VLOOKUP(A16,[3]!Stwo,8,FALSE)),(VLOOKUP(A16,[2]!LeachSS,24,FALSE))))</f>
        <v>40</v>
      </c>
      <c r="F16" s="98" t="str">
        <f>IF(E16=(VLOOKUP(A16,Meth2,5,FALSE)),(VLOOKUP(A16,Meth2,6,FALSE)),(VLOOKUP(A16,[2]!LeachSS,25,FALSE)))</f>
        <v>Cancer Risk</v>
      </c>
      <c r="G16" s="41">
        <f>IF((VLOOKUP(A16,[2]!LeachSS,27,FALSE))="0",(VLOOKUP(A16,[3]!Stwo,8,FALSE)),MIN((VLOOKUP(A16,[3]!Stwo,8,FALSE)),(VLOOKUP(A16,[2]!LeachSS,27,FALSE))))</f>
        <v>40</v>
      </c>
      <c r="H16" s="92" t="str">
        <f>IF(G16=(VLOOKUP(A16,Meth2,5,FALSE)),(VLOOKUP(A16,Meth2,6,FALSE)),(VLOOKUP(A16,[2]!LeachSS,28,FALSE)))</f>
        <v>Cancer Risk</v>
      </c>
    </row>
    <row r="17" spans="1:9">
      <c r="A17" s="28" t="s">
        <v>94</v>
      </c>
      <c r="B17" s="8" t="s">
        <v>205</v>
      </c>
      <c r="C17" s="86">
        <f>IF((VLOOKUP(A17,[2]!LeachSS,21,FALSE))="0",(VLOOKUP(A17,[3]!Stwo,8,FALSE)),MIN((VLOOKUP(A17,[3]!Stwo,8,FALSE)),(VLOOKUP(A17,[2]!LeachSS,21,FALSE))))</f>
        <v>3000</v>
      </c>
      <c r="D17" s="95" t="str">
        <f>IF(C17=(VLOOKUP(A17,Meth2,5,FALSE)),(VLOOKUP(A17,Meth2,6,FALSE)),(VLOOKUP(A17,[2]!LeachSS,22,FALSE)))</f>
        <v>Ceiling (High)</v>
      </c>
      <c r="E17" s="32">
        <f>IF((VLOOKUP(A17,[2]!LeachSS,24,FALSE))="0",(VLOOKUP(A17,[3]!Stwo,8,FALSE)),MIN((VLOOKUP(A17,[3]!Stwo,8,FALSE)),(VLOOKUP(A17,[2]!LeachSS,24,FALSE))))</f>
        <v>3000</v>
      </c>
      <c r="F17" s="98" t="str">
        <f>IF(E17=(VLOOKUP(A17,Meth2,5,FALSE)),(VLOOKUP(A17,Meth2,6,FALSE)),(VLOOKUP(A17,[2]!LeachSS,25,FALSE)))</f>
        <v>Ceiling (High)</v>
      </c>
      <c r="G17" s="41">
        <f>IF((VLOOKUP(A17,[2]!LeachSS,27,FALSE))="0",(VLOOKUP(A17,[3]!Stwo,8,FALSE)),MIN((VLOOKUP(A17,[3]!Stwo,8,FALSE)),(VLOOKUP(A17,[2]!LeachSS,27,FALSE))))</f>
        <v>3000</v>
      </c>
      <c r="H17" s="92" t="str">
        <f>IF(G17=(VLOOKUP(A17,Meth2,5,FALSE)),(VLOOKUP(A17,Meth2,6,FALSE)),(VLOOKUP(A17,[2]!LeachSS,28,FALSE)))</f>
        <v>Ceiling (High)</v>
      </c>
    </row>
    <row r="18" spans="1:9">
      <c r="A18" s="28" t="s">
        <v>93</v>
      </c>
      <c r="B18" s="8" t="s">
        <v>204</v>
      </c>
      <c r="C18" s="86">
        <f>IF((VLOOKUP(A18,[2]!LeachSS,21,FALSE))="0",(VLOOKUP(A18,[3]!Stwo,8,FALSE)),MIN((VLOOKUP(A18,[3]!Stwo,8,FALSE)),(VLOOKUP(A18,[2]!LeachSS,21,FALSE))))</f>
        <v>400</v>
      </c>
      <c r="D18" s="95" t="str">
        <f>IF(C18=(VLOOKUP(A18,Meth2,5,FALSE)),(VLOOKUP(A18,Meth2,6,FALSE)),(VLOOKUP(A18,[2]!LeachSS,22,FALSE)))</f>
        <v>Cancer Risk</v>
      </c>
      <c r="E18" s="32">
        <f>IF((VLOOKUP(A18,[2]!LeachSS,24,FALSE))="0",(VLOOKUP(A18,[3]!Stwo,8,FALSE)),MIN((VLOOKUP(A18,[3]!Stwo,8,FALSE)),(VLOOKUP(A18,[2]!LeachSS,24,FALSE))))</f>
        <v>400</v>
      </c>
      <c r="F18" s="98" t="str">
        <f>IF(E18=(VLOOKUP(A18,Meth2,5,FALSE)),(VLOOKUP(A18,Meth2,6,FALSE)),(VLOOKUP(A18,[2]!LeachSS,25,FALSE)))</f>
        <v>Cancer Risk</v>
      </c>
      <c r="G18" s="41">
        <f>IF((VLOOKUP(A18,[2]!LeachSS,27,FALSE))="0",(VLOOKUP(A18,[3]!Stwo,8,FALSE)),MIN((VLOOKUP(A18,[3]!Stwo,8,FALSE)),(VLOOKUP(A18,[2]!LeachSS,27,FALSE))))</f>
        <v>400</v>
      </c>
      <c r="H18" s="92" t="str">
        <f>IF(G18=(VLOOKUP(A18,Meth2,5,FALSE)),(VLOOKUP(A18,Meth2,6,FALSE)),(VLOOKUP(A18,[2]!LeachSS,28,FALSE)))</f>
        <v>Cancer Risk</v>
      </c>
    </row>
    <row r="19" spans="1:9">
      <c r="A19" s="28" t="s">
        <v>92</v>
      </c>
      <c r="B19" s="8" t="s">
        <v>203</v>
      </c>
      <c r="C19" s="86">
        <f>IF((VLOOKUP(A19,[2]!LeachSS,21,FALSE))="0",(VLOOKUP(A19,[3]!Stwo,8,FALSE)),MIN((VLOOKUP(A19,[3]!Stwo,8,FALSE)),(VLOOKUP(A19,[2]!LeachSS,21,FALSE))))</f>
        <v>200</v>
      </c>
      <c r="D19" s="95" t="str">
        <f>IF(C19=(VLOOKUP(A19,Meth2,5,FALSE)),(VLOOKUP(A19,Meth2,6,FALSE)),(VLOOKUP(A19,[2]!LeachSS,22,FALSE)))</f>
        <v>S-3 Standard</v>
      </c>
      <c r="E19" s="32">
        <f>IF((VLOOKUP(A19,[2]!LeachSS,24,FALSE))="0",(VLOOKUP(A19,[3]!Stwo,8,FALSE)),MIN((VLOOKUP(A19,[3]!Stwo,8,FALSE)),(VLOOKUP(A19,[2]!LeachSS,24,FALSE))))</f>
        <v>200</v>
      </c>
      <c r="F19" s="98" t="str">
        <f>IF(E19=(VLOOKUP(A19,Meth2,5,FALSE)),(VLOOKUP(A19,Meth2,6,FALSE)),(VLOOKUP(A19,[2]!LeachSS,25,FALSE)))</f>
        <v>S-3 Standard</v>
      </c>
      <c r="G19" s="41">
        <f>IF((VLOOKUP(A19,[2]!LeachSS,27,FALSE))="0",(VLOOKUP(A19,[3]!Stwo,8,FALSE)),MIN((VLOOKUP(A19,[3]!Stwo,8,FALSE)),(VLOOKUP(A19,[2]!LeachSS,27,FALSE))))</f>
        <v>200</v>
      </c>
      <c r="H19" s="92" t="str">
        <f>IF(G19=(VLOOKUP(A19,Meth2,5,FALSE)),(VLOOKUP(A19,Meth2,6,FALSE)),(VLOOKUP(A19,[2]!LeachSS,28,FALSE)))</f>
        <v>S-3 Standard</v>
      </c>
    </row>
    <row r="20" spans="1:9">
      <c r="A20" s="28" t="s">
        <v>91</v>
      </c>
      <c r="B20" s="8" t="s">
        <v>202</v>
      </c>
      <c r="C20" s="86">
        <f>IF((VLOOKUP(A20,[2]!LeachSS,21,FALSE))="0",(VLOOKUP(A20,[3]!Stwo,8,FALSE)),MIN((VLOOKUP(A20,[3]!Stwo,8,FALSE)),(VLOOKUP(A20,[2]!LeachSS,21,FALSE))))</f>
        <v>0.05</v>
      </c>
      <c r="D20" s="95" t="str">
        <f>IF(C20=(VLOOKUP(A20,Meth2,5,FALSE)),(VLOOKUP(A20,Meth2,6,FALSE)),(VLOOKUP(A20,[2]!LeachSS,22,FALSE)))</f>
        <v>PQL</v>
      </c>
      <c r="E20" s="32">
        <f>IF((VLOOKUP(A20,[2]!LeachSS,24,FALSE))="0",(VLOOKUP(A20,[3]!Stwo,8,FALSE)),MIN((VLOOKUP(A20,[3]!Stwo,8,FALSE)),(VLOOKUP(A20,[2]!LeachSS,24,FALSE))))</f>
        <v>6</v>
      </c>
      <c r="F20" s="98" t="str">
        <f>IF(E20=(VLOOKUP(A20,Meth2,5,FALSE)),(VLOOKUP(A20,Meth2,6,FALSE)),(VLOOKUP(A20,[2]!LeachSS,25,FALSE)))</f>
        <v>Leaching</v>
      </c>
      <c r="G20" s="41">
        <f>IF((VLOOKUP(A20,[2]!LeachSS,27,FALSE))="0",(VLOOKUP(A20,[3]!Stwo,8,FALSE)),MIN((VLOOKUP(A20,[3]!Stwo,8,FALSE)),(VLOOKUP(A20,[2]!LeachSS,27,FALSE))))</f>
        <v>3000</v>
      </c>
      <c r="H20" s="92" t="str">
        <f>IF(G20=(VLOOKUP(A20,Meth2,5,FALSE)),(VLOOKUP(A20,Meth2,6,FALSE)),(VLOOKUP(A20,[2]!LeachSS,28,FALSE)))</f>
        <v>Ceiling (High)</v>
      </c>
    </row>
    <row r="21" spans="1:9">
      <c r="A21" s="28" t="s">
        <v>90</v>
      </c>
      <c r="B21" s="8" t="s">
        <v>201</v>
      </c>
      <c r="C21" s="86">
        <f>IF((VLOOKUP(A21,[2]!LeachSS,21,FALSE))="0",(VLOOKUP(A21,[3]!Stwo,8,FALSE)),MIN((VLOOKUP(A21,[3]!Stwo,8,FALSE)),(VLOOKUP(A21,[2]!LeachSS,21,FALSE))))</f>
        <v>0.7</v>
      </c>
      <c r="D21" s="95" t="str">
        <f>IF(C21=(VLOOKUP(A21,Meth2,5,FALSE)),(VLOOKUP(A21,Meth2,6,FALSE)),(VLOOKUP(A21,[2]!LeachSS,22,FALSE)))</f>
        <v>PQL</v>
      </c>
      <c r="E21" s="32">
        <f>IF((VLOOKUP(A21,[2]!LeachSS,24,FALSE))="0",(VLOOKUP(A21,[3]!Stwo,8,FALSE)),MIN((VLOOKUP(A21,[3]!Stwo,8,FALSE)),(VLOOKUP(A21,[2]!LeachSS,24,FALSE))))</f>
        <v>0.7</v>
      </c>
      <c r="F21" s="98" t="str">
        <f>IF(E21=(VLOOKUP(A21,Meth2,5,FALSE)),(VLOOKUP(A21,Meth2,6,FALSE)),(VLOOKUP(A21,[2]!LeachSS,25,FALSE)))</f>
        <v>PQL</v>
      </c>
      <c r="G21" s="41">
        <f>IF((VLOOKUP(A21,[2]!LeachSS,27,FALSE))="0",(VLOOKUP(A21,[3]!Stwo,8,FALSE)),MIN((VLOOKUP(A21,[3]!Stwo,8,FALSE)),(VLOOKUP(A21,[2]!LeachSS,27,FALSE))))</f>
        <v>8</v>
      </c>
      <c r="H21" s="92" t="str">
        <f>IF(G21=(VLOOKUP(A21,Meth2,5,FALSE)),(VLOOKUP(A21,Meth2,6,FALSE)),(VLOOKUP(A21,[2]!LeachSS,28,FALSE)))</f>
        <v>Cancer Risk</v>
      </c>
    </row>
    <row r="22" spans="1:9">
      <c r="A22" s="28" t="s">
        <v>89</v>
      </c>
      <c r="B22" s="8" t="s">
        <v>324</v>
      </c>
      <c r="C22" s="86">
        <f>IF((VLOOKUP(A22,[2]!LeachSS,21,FALSE))="0",(VLOOKUP(A22,[3]!Stwo,8,FALSE)),MIN((VLOOKUP(A22,[3]!Stwo,8,FALSE)),(VLOOKUP(A22,[2]!LeachSS,21,FALSE))))</f>
        <v>0.7</v>
      </c>
      <c r="D22" s="95" t="str">
        <f>IF(C22=(VLOOKUP(A22,Meth2,5,FALSE)),(VLOOKUP(A22,Meth2,6,FALSE)),(VLOOKUP(A22,[2]!LeachSS,22,FALSE)))</f>
        <v>PQL</v>
      </c>
      <c r="E22" s="32">
        <f>IF((VLOOKUP(A22,[2]!LeachSS,24,FALSE))="0",(VLOOKUP(A22,[3]!Stwo,8,FALSE)),MIN((VLOOKUP(A22,[3]!Stwo,8,FALSE)),(VLOOKUP(A22,[2]!LeachSS,24,FALSE))))</f>
        <v>0.7</v>
      </c>
      <c r="F22" s="98" t="str">
        <f>IF(E22=(VLOOKUP(A22,Meth2,5,FALSE)),(VLOOKUP(A22,Meth2,6,FALSE)),(VLOOKUP(A22,[2]!LeachSS,25,FALSE)))</f>
        <v>PQL</v>
      </c>
      <c r="G22" s="41">
        <f>IF((VLOOKUP(A22,[2]!LeachSS,27,FALSE))="0",(VLOOKUP(A22,[3]!Stwo,8,FALSE)),MIN((VLOOKUP(A22,[3]!Stwo,8,FALSE)),(VLOOKUP(A22,[2]!LeachSS,27,FALSE))))</f>
        <v>100</v>
      </c>
      <c r="H22" s="92" t="str">
        <f>IF(G22=(VLOOKUP(A22,Meth2,5,FALSE)),(VLOOKUP(A22,Meth2,6,FALSE)),(VLOOKUP(A22,[2]!LeachSS,28,FALSE)))</f>
        <v>Cancer Risk</v>
      </c>
    </row>
    <row r="23" spans="1:9">
      <c r="A23" s="28" t="s">
        <v>295</v>
      </c>
      <c r="B23" s="8" t="s">
        <v>200</v>
      </c>
      <c r="C23" s="86">
        <f>IF((VLOOKUP(A23,[2]!LeachSS,21,FALSE))="0",(VLOOKUP(A23,[3]!Stwo,8,FALSE)),MIN((VLOOKUP(A23,[3]!Stwo,8,FALSE)),(VLOOKUP(A23,[2]!LeachSS,21,FALSE))))</f>
        <v>600</v>
      </c>
      <c r="D23" s="95" t="str">
        <f>IF(C23=(VLOOKUP(A23,Meth2,5,FALSE)),(VLOOKUP(A23,Meth2,6,FALSE)),(VLOOKUP(A23,[2]!LeachSS,22,FALSE)))</f>
        <v>Cancer Risk</v>
      </c>
      <c r="E23" s="32">
        <f>IF((VLOOKUP(A23,[2]!LeachSS,24,FALSE))="0",(VLOOKUP(A23,[3]!Stwo,8,FALSE)),MIN((VLOOKUP(A23,[3]!Stwo,8,FALSE)),(VLOOKUP(A23,[2]!LeachSS,24,FALSE))))</f>
        <v>600</v>
      </c>
      <c r="F23" s="98" t="str">
        <f>IF(E23=(VLOOKUP(A23,Meth2,5,FALSE)),(VLOOKUP(A23,Meth2,6,FALSE)),(VLOOKUP(A23,[2]!LeachSS,25,FALSE)))</f>
        <v>Cancer Risk</v>
      </c>
      <c r="G23" s="41">
        <f>IF((VLOOKUP(A23,[2]!LeachSS,27,FALSE))="0",(VLOOKUP(A23,[3]!Stwo,8,FALSE)),MIN((VLOOKUP(A23,[3]!Stwo,8,FALSE)),(VLOOKUP(A23,[2]!LeachSS,27,FALSE))))</f>
        <v>600</v>
      </c>
      <c r="H23" s="92" t="str">
        <f>IF(G23=(VLOOKUP(A23,Meth2,5,FALSE)),(VLOOKUP(A23,Meth2,6,FALSE)),(VLOOKUP(A23,[2]!LeachSS,28,FALSE)))</f>
        <v>Cancer Risk</v>
      </c>
    </row>
    <row r="24" spans="1:9">
      <c r="A24" s="28" t="s">
        <v>88</v>
      </c>
      <c r="B24" s="8" t="s">
        <v>199</v>
      </c>
      <c r="C24" s="86">
        <f>IF((VLOOKUP(A24,[2]!LeachSS,21,FALSE))="0",(VLOOKUP(A24,[3]!Stwo,8,FALSE)),MIN((VLOOKUP(A24,[3]!Stwo,8,FALSE)),(VLOOKUP(A24,[2]!LeachSS,21,FALSE))))</f>
        <v>0.1</v>
      </c>
      <c r="D24" s="95" t="str">
        <f>IF(C24=(VLOOKUP(A24,Meth2,5,FALSE)),(VLOOKUP(A24,Meth2,6,FALSE)),(VLOOKUP(A24,[2]!LeachSS,22,FALSE)))</f>
        <v>PQL</v>
      </c>
      <c r="E24" s="32">
        <f>IF((VLOOKUP(A24,[2]!LeachSS,24,FALSE))="0",(VLOOKUP(A24,[3]!Stwo,8,FALSE)),MIN((VLOOKUP(A24,[3]!Stwo,8,FALSE)),(VLOOKUP(A24,[2]!LeachSS,24,FALSE))))</f>
        <v>0.1</v>
      </c>
      <c r="F24" s="98" t="str">
        <f>IF(E24=(VLOOKUP(A24,Meth2,5,FALSE)),(VLOOKUP(A24,Meth2,6,FALSE)),(VLOOKUP(A24,[2]!LeachSS,25,FALSE)))</f>
        <v>PQL</v>
      </c>
      <c r="G24" s="41">
        <f>IF((VLOOKUP(A24,[2]!LeachSS,27,FALSE))="0",(VLOOKUP(A24,[3]!Stwo,8,FALSE)),MIN((VLOOKUP(A24,[3]!Stwo,8,FALSE)),(VLOOKUP(A24,[2]!LeachSS,27,FALSE))))</f>
        <v>100</v>
      </c>
      <c r="H24" s="92" t="str">
        <f>IF(G24=(VLOOKUP(A24,Meth2,5,FALSE)),(VLOOKUP(A24,Meth2,6,FALSE)),(VLOOKUP(A24,[2]!LeachSS,28,FALSE)))</f>
        <v>Cancer Risk</v>
      </c>
    </row>
    <row r="25" spans="1:9">
      <c r="A25" s="28" t="s">
        <v>87</v>
      </c>
      <c r="B25" s="8" t="s">
        <v>198</v>
      </c>
      <c r="C25" s="86">
        <f>IF((VLOOKUP(A25,[2]!LeachSS,21,FALSE))="0",(VLOOKUP(A25,[3]!Stwo,8,FALSE)),MIN((VLOOKUP(A25,[3]!Stwo,8,FALSE)),(VLOOKUP(A25,[2]!LeachSS,21,FALSE))))</f>
        <v>0.1</v>
      </c>
      <c r="D25" s="95" t="str">
        <f>IF(C25=(VLOOKUP(A25,Meth2,5,FALSE)),(VLOOKUP(A25,Meth2,6,FALSE)),(VLOOKUP(A25,[2]!LeachSS,22,FALSE)))</f>
        <v>PQL</v>
      </c>
      <c r="E25" s="32">
        <f>IF((VLOOKUP(A25,[2]!LeachSS,24,FALSE))="0",(VLOOKUP(A25,[3]!Stwo,8,FALSE)),MIN((VLOOKUP(A25,[3]!Stwo,8,FALSE)),(VLOOKUP(A25,[2]!LeachSS,24,FALSE))))</f>
        <v>1</v>
      </c>
      <c r="F25" s="98" t="str">
        <f>IF(E25=(VLOOKUP(A25,Meth2,5,FALSE)),(VLOOKUP(A25,Meth2,6,FALSE)),(VLOOKUP(A25,[2]!LeachSS,25,FALSE)))</f>
        <v>Leaching</v>
      </c>
      <c r="G25" s="41">
        <f>IF((VLOOKUP(A25,[2]!LeachSS,27,FALSE))="0",(VLOOKUP(A25,[3]!Stwo,8,FALSE)),MIN((VLOOKUP(A25,[3]!Stwo,8,FALSE)),(VLOOKUP(A25,[2]!LeachSS,27,FALSE))))</f>
        <v>800</v>
      </c>
      <c r="H25" s="92" t="str">
        <f>IF(G25=(VLOOKUP(A25,Meth2,5,FALSE)),(VLOOKUP(A25,Meth2,6,FALSE)),(VLOOKUP(A25,[2]!LeachSS,28,FALSE)))</f>
        <v>Leaching</v>
      </c>
    </row>
    <row r="26" spans="1:9">
      <c r="A26" s="28" t="s">
        <v>86</v>
      </c>
      <c r="B26" s="8" t="s">
        <v>197</v>
      </c>
      <c r="C26" s="86">
        <f>IF((VLOOKUP(A26,[2]!LeachSS,21,FALSE))="0",(VLOOKUP(A26,[3]!Stwo,8,FALSE)),MIN((VLOOKUP(A26,[3]!Stwo,8,FALSE)),(VLOOKUP(A26,[2]!LeachSS,21,FALSE))))</f>
        <v>0.5</v>
      </c>
      <c r="D26" s="95" t="str">
        <f>IF(C26=(VLOOKUP(A26,Meth2,5,FALSE)),(VLOOKUP(A26,Meth2,6,FALSE)),(VLOOKUP(A26,[2]!LeachSS,22,FALSE)))</f>
        <v>PQL</v>
      </c>
      <c r="E26" s="32">
        <f>IF((VLOOKUP(A26,[2]!LeachSS,24,FALSE))="0",(VLOOKUP(A26,[3]!Stwo,8,FALSE)),MIN((VLOOKUP(A26,[3]!Stwo,8,FALSE)),(VLOOKUP(A26,[2]!LeachSS,24,FALSE))))</f>
        <v>0.5</v>
      </c>
      <c r="F26" s="98" t="str">
        <f>IF(E26=(VLOOKUP(A26,Meth2,5,FALSE)),(VLOOKUP(A26,Meth2,6,FALSE)),(VLOOKUP(A26,[2]!LeachSS,25,FALSE)))</f>
        <v>PQL</v>
      </c>
      <c r="G26" s="41">
        <f>IF((VLOOKUP(A26,[2]!LeachSS,27,FALSE))="0",(VLOOKUP(A26,[3]!Stwo,8,FALSE)),MIN((VLOOKUP(A26,[3]!Stwo,8,FALSE)),(VLOOKUP(A26,[2]!LeachSS,27,FALSE))))</f>
        <v>30</v>
      </c>
      <c r="H26" s="92" t="str">
        <f>IF(G26=(VLOOKUP(A26,Meth2,5,FALSE)),(VLOOKUP(A26,Meth2,6,FALSE)),(VLOOKUP(A26,[2]!LeachSS,28,FALSE)))</f>
        <v>Leaching</v>
      </c>
    </row>
    <row r="27" spans="1:9">
      <c r="A27" s="28" t="s">
        <v>85</v>
      </c>
      <c r="B27" s="8" t="s">
        <v>196</v>
      </c>
      <c r="C27" s="86">
        <f>IF((VLOOKUP(A27,[2]!LeachSS,21,FALSE))="0",(VLOOKUP(A27,[3]!Stwo,8,FALSE)),MIN((VLOOKUP(A27,[3]!Stwo,8,FALSE)),(VLOOKUP(A27,[2]!LeachSS,21,FALSE))))</f>
        <v>100</v>
      </c>
      <c r="D27" s="95" t="str">
        <f>IF(C27=(VLOOKUP(A27,Meth2,5,FALSE)),(VLOOKUP(A27,Meth2,6,FALSE)),(VLOOKUP(A27,[2]!LeachSS,22,FALSE)))</f>
        <v>S-3 Standard</v>
      </c>
      <c r="E27" s="32">
        <f>IF((VLOOKUP(A27,[2]!LeachSS,24,FALSE))="0",(VLOOKUP(A27,[3]!Stwo,8,FALSE)),MIN((VLOOKUP(A27,[3]!Stwo,8,FALSE)),(VLOOKUP(A27,[2]!LeachSS,24,FALSE))))</f>
        <v>100</v>
      </c>
      <c r="F27" s="98" t="str">
        <f>IF(E27=(VLOOKUP(A27,Meth2,5,FALSE)),(VLOOKUP(A27,Meth2,6,FALSE)),(VLOOKUP(A27,[2]!LeachSS,25,FALSE)))</f>
        <v>S-3 Standard</v>
      </c>
      <c r="G27" s="41">
        <f>IF((VLOOKUP(A27,[2]!LeachSS,27,FALSE))="0",(VLOOKUP(A27,[3]!Stwo,8,FALSE)),MIN((VLOOKUP(A27,[3]!Stwo,8,FALSE)),(VLOOKUP(A27,[2]!LeachSS,27,FALSE))))</f>
        <v>100</v>
      </c>
      <c r="H27" s="92" t="str">
        <f>IF(G27=(VLOOKUP(A27,Meth2,5,FALSE)),(VLOOKUP(A27,Meth2,6,FALSE)),(VLOOKUP(A27,[2]!LeachSS,28,FALSE)))</f>
        <v>S-3 Standard</v>
      </c>
      <c r="I27" s="142"/>
    </row>
    <row r="28" spans="1:9">
      <c r="A28" s="28" t="s">
        <v>84</v>
      </c>
      <c r="B28" s="8" t="s">
        <v>195</v>
      </c>
      <c r="C28" s="86">
        <f>IF((VLOOKUP(A28,[2]!LeachSS,21,FALSE))="0",(VLOOKUP(A28,[3]!Stwo,8,FALSE)),MIN((VLOOKUP(A28,[3]!Stwo,8,FALSE)),(VLOOKUP(A28,[2]!LeachSS,21,FALSE))))</f>
        <v>10</v>
      </c>
      <c r="D28" s="95" t="str">
        <f>IF(C28=(VLOOKUP(A28,Meth2,5,FALSE)),(VLOOKUP(A28,Meth2,6,FALSE)),(VLOOKUP(A28,[2]!LeachSS,22,FALSE)))</f>
        <v>Leaching</v>
      </c>
      <c r="E28" s="32">
        <f>IF((VLOOKUP(A28,[2]!LeachSS,24,FALSE))="0",(VLOOKUP(A28,[3]!Stwo,8,FALSE)),MIN((VLOOKUP(A28,[3]!Stwo,8,FALSE)),(VLOOKUP(A28,[2]!LeachSS,24,FALSE))))</f>
        <v>5</v>
      </c>
      <c r="F28" s="98" t="str">
        <f>IF(E28=(VLOOKUP(A28,Meth2,5,FALSE)),(VLOOKUP(A28,Meth2,6,FALSE)),(VLOOKUP(A28,[2]!LeachSS,25,FALSE)))</f>
        <v>Leaching</v>
      </c>
      <c r="G28" s="41">
        <f>IF((VLOOKUP(A28,[2]!LeachSS,27,FALSE))="0",(VLOOKUP(A28,[3]!Stwo,8,FALSE)),MIN((VLOOKUP(A28,[3]!Stwo,8,FALSE)),(VLOOKUP(A28,[2]!LeachSS,27,FALSE))))</f>
        <v>100</v>
      </c>
      <c r="H28" s="92" t="str">
        <f>IF(G28=(VLOOKUP(A28,Meth2,5,FALSE)),(VLOOKUP(A28,Meth2,6,FALSE)),(VLOOKUP(A28,[2]!LeachSS,28,FALSE)))</f>
        <v>Cancer Risk</v>
      </c>
    </row>
    <row r="29" spans="1:9">
      <c r="A29" s="28" t="s">
        <v>83</v>
      </c>
      <c r="B29" s="8" t="s">
        <v>194</v>
      </c>
      <c r="C29" s="86">
        <f>IF((VLOOKUP(A29,[2]!LeachSS,21,FALSE))="0",(VLOOKUP(A29,[3]!Stwo,8,FALSE)),MIN((VLOOKUP(A29,[3]!Stwo,8,FALSE)),(VLOOKUP(A29,[2]!LeachSS,21,FALSE))))</f>
        <v>30</v>
      </c>
      <c r="D29" s="95" t="str">
        <f>IF(C29=(VLOOKUP(A29,Meth2,5,FALSE)),(VLOOKUP(A29,Meth2,6,FALSE)),(VLOOKUP(A29,[2]!LeachSS,22,FALSE)))</f>
        <v>Cancer Risk</v>
      </c>
      <c r="E29" s="32">
        <f>IF((VLOOKUP(A29,[2]!LeachSS,24,FALSE))="0",(VLOOKUP(A29,[3]!Stwo,8,FALSE)),MIN((VLOOKUP(A29,[3]!Stwo,8,FALSE)),(VLOOKUP(A29,[2]!LeachSS,24,FALSE))))</f>
        <v>30</v>
      </c>
      <c r="F29" s="98" t="str">
        <f>IF(E29=(VLOOKUP(A29,Meth2,5,FALSE)),(VLOOKUP(A29,Meth2,6,FALSE)),(VLOOKUP(A29,[2]!LeachSS,25,FALSE)))</f>
        <v>Cancer Risk</v>
      </c>
      <c r="G29" s="41">
        <f>IF((VLOOKUP(A29,[2]!LeachSS,27,FALSE))="0",(VLOOKUP(A29,[3]!Stwo,8,FALSE)),MIN((VLOOKUP(A29,[3]!Stwo,8,FALSE)),(VLOOKUP(A29,[2]!LeachSS,27,FALSE))))</f>
        <v>30</v>
      </c>
      <c r="H29" s="92" t="str">
        <f>IF(G29=(VLOOKUP(A29,Meth2,5,FALSE)),(VLOOKUP(A29,Meth2,6,FALSE)),(VLOOKUP(A29,[2]!LeachSS,28,FALSE)))</f>
        <v>Cancer Risk</v>
      </c>
    </row>
    <row r="30" spans="1:9">
      <c r="A30" s="28" t="s">
        <v>82</v>
      </c>
      <c r="B30" s="9" t="s">
        <v>193</v>
      </c>
      <c r="C30" s="86">
        <f>IF((VLOOKUP(A30,[2]!LeachSS,21,FALSE))="0",(VLOOKUP(A30,[3]!Stwo,8,FALSE)),MIN((VLOOKUP(A30,[3]!Stwo,8,FALSE)),(VLOOKUP(A30,[2]!LeachSS,21,FALSE))))</f>
        <v>1</v>
      </c>
      <c r="D30" s="95" t="str">
        <f>IF(C30=(VLOOKUP(A30,Meth2,5,FALSE)),(VLOOKUP(A30,Meth2,6,FALSE)),(VLOOKUP(A30,[2]!LeachSS,22,FALSE)))</f>
        <v>PQL</v>
      </c>
      <c r="E30" s="32">
        <f>IF((VLOOKUP(A30,[2]!LeachSS,24,FALSE))="0",(VLOOKUP(A30,[3]!Stwo,8,FALSE)),MIN((VLOOKUP(A30,[3]!Stwo,8,FALSE)),(VLOOKUP(A30,[2]!LeachSS,24,FALSE))))</f>
        <v>40</v>
      </c>
      <c r="F30" s="98" t="str">
        <f>IF(E30=(VLOOKUP(A30,Meth2,5,FALSE)),(VLOOKUP(A30,Meth2,6,FALSE)),(VLOOKUP(A30,[2]!LeachSS,25,FALSE)))</f>
        <v>S-3 Standard</v>
      </c>
      <c r="G30" s="41">
        <f>IF((VLOOKUP(A30,[2]!LeachSS,27,FALSE))="0",(VLOOKUP(A30,[3]!Stwo,8,FALSE)),MIN((VLOOKUP(A30,[3]!Stwo,8,FALSE)),(VLOOKUP(A30,[2]!LeachSS,27,FALSE))))</f>
        <v>3</v>
      </c>
      <c r="H30" s="92" t="str">
        <f>IF(G30=(VLOOKUP(A30,Meth2,5,FALSE)),(VLOOKUP(A30,Meth2,6,FALSE)),(VLOOKUP(A30,[2]!LeachSS,28,FALSE)))</f>
        <v>Leaching</v>
      </c>
    </row>
    <row r="31" spans="1:9">
      <c r="A31" s="28" t="s">
        <v>81</v>
      </c>
      <c r="B31" s="8" t="s">
        <v>192</v>
      </c>
      <c r="C31" s="86">
        <f>IF((VLOOKUP(A31,[2]!LeachSS,21,FALSE))="0",(VLOOKUP(A31,[3]!Stwo,8,FALSE)),MIN((VLOOKUP(A31,[3]!Stwo,8,FALSE)),(VLOOKUP(A31,[2]!LeachSS,21,FALSE))))</f>
        <v>1</v>
      </c>
      <c r="D31" s="95" t="str">
        <f>IF(C31=(VLOOKUP(A31,Meth2,5,FALSE)),(VLOOKUP(A31,Meth2,6,FALSE)),(VLOOKUP(A31,[2]!LeachSS,22,FALSE)))</f>
        <v>Leaching</v>
      </c>
      <c r="E31" s="32">
        <f>IF((VLOOKUP(A31,[2]!LeachSS,24,FALSE))="0",(VLOOKUP(A31,[3]!Stwo,8,FALSE)),MIN((VLOOKUP(A31,[3]!Stwo,8,FALSE)),(VLOOKUP(A31,[2]!LeachSS,24,FALSE))))</f>
        <v>3</v>
      </c>
      <c r="F31" s="98" t="str">
        <f>IF(E31=(VLOOKUP(A31,Meth2,5,FALSE)),(VLOOKUP(A31,Meth2,6,FALSE)),(VLOOKUP(A31,[2]!LeachSS,25,FALSE)))</f>
        <v>Leaching</v>
      </c>
      <c r="G31" s="41">
        <f>IF((VLOOKUP(A31,[2]!LeachSS,27,FALSE))="0",(VLOOKUP(A31,[3]!Stwo,8,FALSE)),MIN((VLOOKUP(A31,[3]!Stwo,8,FALSE)),(VLOOKUP(A31,[2]!LeachSS,27,FALSE))))</f>
        <v>100</v>
      </c>
      <c r="H31" s="92" t="str">
        <f>IF(G31=(VLOOKUP(A31,Meth2,5,FALSE)),(VLOOKUP(A31,Meth2,6,FALSE)),(VLOOKUP(A31,[2]!LeachSS,28,FALSE)))</f>
        <v>Leaching</v>
      </c>
    </row>
    <row r="32" spans="1:9">
      <c r="A32" s="28" t="s">
        <v>80</v>
      </c>
      <c r="B32" s="8" t="s">
        <v>191</v>
      </c>
      <c r="C32" s="86">
        <f>IF((VLOOKUP(A32,[2]!LeachSS,21,FALSE))="0",(VLOOKUP(A32,[3]!Stwo,8,FALSE)),MIN((VLOOKUP(A32,[3]!Stwo,8,FALSE)),(VLOOKUP(A32,[2]!LeachSS,21,FALSE))))</f>
        <v>0.4</v>
      </c>
      <c r="D32" s="95" t="str">
        <f>IF(C32=(VLOOKUP(A32,Meth2,5,FALSE)),(VLOOKUP(A32,Meth2,6,FALSE)),(VLOOKUP(A32,[2]!LeachSS,22,FALSE)))</f>
        <v>Leaching</v>
      </c>
      <c r="E32" s="32">
        <f>IF((VLOOKUP(A32,[2]!LeachSS,24,FALSE))="0",(VLOOKUP(A32,[3]!Stwo,8,FALSE)),MIN((VLOOKUP(A32,[3]!Stwo,8,FALSE)),(VLOOKUP(A32,[2]!LeachSS,24,FALSE))))</f>
        <v>0.2</v>
      </c>
      <c r="F32" s="98" t="str">
        <f>IF(E32=(VLOOKUP(A32,Meth2,5,FALSE)),(VLOOKUP(A32,Meth2,6,FALSE)),(VLOOKUP(A32,[2]!LeachSS,25,FALSE)))</f>
        <v>Leaching</v>
      </c>
      <c r="G32" s="41">
        <f>IF((VLOOKUP(A32,[2]!LeachSS,27,FALSE))="0",(VLOOKUP(A32,[3]!Stwo,8,FALSE)),MIN((VLOOKUP(A32,[3]!Stwo,8,FALSE)),(VLOOKUP(A32,[2]!LeachSS,27,FALSE))))</f>
        <v>1000</v>
      </c>
      <c r="H32" s="92" t="str">
        <f>IF(G32=(VLOOKUP(A32,Meth2,5,FALSE)),(VLOOKUP(A32,Meth2,6,FALSE)),(VLOOKUP(A32,[2]!LeachSS,28,FALSE)))</f>
        <v>Ceiling (Medium)</v>
      </c>
    </row>
    <row r="33" spans="1:8">
      <c r="A33" s="28" t="s">
        <v>79</v>
      </c>
      <c r="B33" s="8" t="s">
        <v>190</v>
      </c>
      <c r="C33" s="86">
        <f>IF((VLOOKUP(A33,[2]!LeachSS,21,FALSE))="0",(VLOOKUP(A33,[3]!Stwo,8,FALSE)),MIN((VLOOKUP(A33,[3]!Stwo,8,FALSE)),(VLOOKUP(A33,[2]!LeachSS,21,FALSE))))</f>
        <v>0.7</v>
      </c>
      <c r="D33" s="95" t="str">
        <f>IF(C33=(VLOOKUP(A33,Meth2,5,FALSE)),(VLOOKUP(A33,Meth2,6,FALSE)),(VLOOKUP(A33,[2]!LeachSS,22,FALSE)))</f>
        <v>PQL</v>
      </c>
      <c r="E33" s="32">
        <f>IF((VLOOKUP(A33,[2]!LeachSS,24,FALSE))="0",(VLOOKUP(A33,[3]!Stwo,8,FALSE)),MIN((VLOOKUP(A33,[3]!Stwo,8,FALSE)),(VLOOKUP(A33,[2]!LeachSS,24,FALSE))))</f>
        <v>100</v>
      </c>
      <c r="F33" s="98" t="str">
        <f>IF(E33=(VLOOKUP(A33,Meth2,5,FALSE)),(VLOOKUP(A33,Meth2,6,FALSE)),(VLOOKUP(A33,[2]!LeachSS,25,FALSE)))</f>
        <v>Leaching</v>
      </c>
      <c r="G33" s="41">
        <f>IF((VLOOKUP(A33,[2]!LeachSS,27,FALSE))="0",(VLOOKUP(A33,[3]!Stwo,8,FALSE)),MIN((VLOOKUP(A33,[3]!Stwo,8,FALSE)),(VLOOKUP(A33,[2]!LeachSS,27,FALSE))))</f>
        <v>300</v>
      </c>
      <c r="H33" s="92" t="str">
        <f>IF(G33=(VLOOKUP(A33,Meth2,5,FALSE)),(VLOOKUP(A33,Meth2,6,FALSE)),(VLOOKUP(A33,[2]!LeachSS,28,FALSE)))</f>
        <v>S-3 Standard</v>
      </c>
    </row>
    <row r="34" spans="1:8">
      <c r="A34" s="28" t="s">
        <v>78</v>
      </c>
      <c r="B34" s="8" t="s">
        <v>189</v>
      </c>
      <c r="C34" s="86">
        <f>IF((VLOOKUP(A34,[2]!LeachSS,21,FALSE))="0",(VLOOKUP(A34,[3]!Stwo,8,FALSE)),MIN((VLOOKUP(A34,[3]!Stwo,8,FALSE)),(VLOOKUP(A34,[2]!LeachSS,21,FALSE))))</f>
        <v>200</v>
      </c>
      <c r="D34" s="95" t="str">
        <f>IF(C34=(VLOOKUP(A34,Meth2,5,FALSE)),(VLOOKUP(A34,Meth2,6,FALSE)),(VLOOKUP(A34,[2]!LeachSS,22,FALSE)))</f>
        <v>Lower of CrIII and CrIV</v>
      </c>
      <c r="E34" s="32">
        <f>IF((VLOOKUP(A34,[2]!LeachSS,24,FALSE))="0",(VLOOKUP(A34,[3]!Stwo,8,FALSE)),MIN((VLOOKUP(A34,[3]!Stwo,8,FALSE)),(VLOOKUP(A34,[2]!LeachSS,24,FALSE))))</f>
        <v>200</v>
      </c>
      <c r="F34" s="98" t="str">
        <f>IF(E34=(VLOOKUP(A34,Meth2,5,FALSE)),(VLOOKUP(A34,Meth2,6,FALSE)),(VLOOKUP(A34,[2]!LeachSS,25,FALSE)))</f>
        <v>Lower of CrIII and CrIV</v>
      </c>
      <c r="G34" s="41">
        <f>IF((VLOOKUP(A34,[2]!LeachSS,27,FALSE))="0",(VLOOKUP(A34,[3]!Stwo,8,FALSE)),MIN((VLOOKUP(A34,[3]!Stwo,8,FALSE)),(VLOOKUP(A34,[2]!LeachSS,27,FALSE))))</f>
        <v>200</v>
      </c>
      <c r="H34" s="92" t="str">
        <f>IF(G34=(VLOOKUP(A34,Meth2,5,FALSE)),(VLOOKUP(A34,Meth2,6,FALSE)),(VLOOKUP(A34,[2]!LeachSS,28,FALSE)))</f>
        <v>Lower of CrIII and CrIV</v>
      </c>
    </row>
    <row r="35" spans="1:8">
      <c r="A35" s="28" t="s">
        <v>77</v>
      </c>
      <c r="B35" s="8" t="s">
        <v>188</v>
      </c>
      <c r="C35" s="86">
        <f>IF((VLOOKUP(A35,[2]!LeachSS,21,FALSE))="0",(VLOOKUP(A35,[3]!Stwo,8,FALSE)),MIN((VLOOKUP(A35,[3]!Stwo,8,FALSE)),(VLOOKUP(A35,[2]!LeachSS,21,FALSE))))</f>
        <v>3000</v>
      </c>
      <c r="D35" s="95" t="str">
        <f>IF(C35=(VLOOKUP(A35,Meth2,5,FALSE)),(VLOOKUP(A35,Meth2,6,FALSE)),(VLOOKUP(A35,[2]!LeachSS,22,FALSE)))</f>
        <v>Ceiling (High)</v>
      </c>
      <c r="E35" s="32">
        <f>IF((VLOOKUP(A35,[2]!LeachSS,24,FALSE))="0",(VLOOKUP(A35,[3]!Stwo,8,FALSE)),MIN((VLOOKUP(A35,[3]!Stwo,8,FALSE)),(VLOOKUP(A35,[2]!LeachSS,24,FALSE))))</f>
        <v>3000</v>
      </c>
      <c r="F35" s="98" t="str">
        <f>IF(E35=(VLOOKUP(A35,Meth2,5,FALSE)),(VLOOKUP(A35,Meth2,6,FALSE)),(VLOOKUP(A35,[2]!LeachSS,25,FALSE)))</f>
        <v>Ceiling (High)</v>
      </c>
      <c r="G35" s="41">
        <f>IF((VLOOKUP(A35,[2]!LeachSS,27,FALSE))="0",(VLOOKUP(A35,[3]!Stwo,8,FALSE)),MIN((VLOOKUP(A35,[3]!Stwo,8,FALSE)),(VLOOKUP(A35,[2]!LeachSS,27,FALSE))))</f>
        <v>3000</v>
      </c>
      <c r="H35" s="92" t="str">
        <f>IF(G35=(VLOOKUP(A35,Meth2,5,FALSE)),(VLOOKUP(A35,Meth2,6,FALSE)),(VLOOKUP(A35,[2]!LeachSS,28,FALSE)))</f>
        <v>Ceiling (High)</v>
      </c>
    </row>
    <row r="36" spans="1:8">
      <c r="A36" s="28" t="s">
        <v>76</v>
      </c>
      <c r="B36" s="8" t="s">
        <v>187</v>
      </c>
      <c r="C36" s="86">
        <f>IF((VLOOKUP(A36,[2]!LeachSS,21,FALSE))="0",(VLOOKUP(A36,[3]!Stwo,8,FALSE)),MIN((VLOOKUP(A36,[3]!Stwo,8,FALSE)),(VLOOKUP(A36,[2]!LeachSS,21,FALSE))))</f>
        <v>200</v>
      </c>
      <c r="D36" s="95" t="str">
        <f>IF(C36=(VLOOKUP(A36,Meth2,5,FALSE)),(VLOOKUP(A36,Meth2,6,FALSE)),(VLOOKUP(A36,[2]!LeachSS,22,FALSE)))</f>
        <v>Dermal Do Not Exceed</v>
      </c>
      <c r="E36" s="32">
        <f>IF((VLOOKUP(A36,[2]!LeachSS,24,FALSE))="0",(VLOOKUP(A36,[3]!Stwo,8,FALSE)),MIN((VLOOKUP(A36,[3]!Stwo,8,FALSE)),(VLOOKUP(A36,[2]!LeachSS,24,FALSE))))</f>
        <v>200</v>
      </c>
      <c r="F36" s="98" t="str">
        <f>IF(E36=(VLOOKUP(A36,Meth2,5,FALSE)),(VLOOKUP(A36,Meth2,6,FALSE)),(VLOOKUP(A36,[2]!LeachSS,25,FALSE)))</f>
        <v>Dermal Do Not Exceed</v>
      </c>
      <c r="G36" s="41">
        <f>IF((VLOOKUP(A36,[2]!LeachSS,27,FALSE))="0",(VLOOKUP(A36,[3]!Stwo,8,FALSE)),MIN((VLOOKUP(A36,[3]!Stwo,8,FALSE)),(VLOOKUP(A36,[2]!LeachSS,27,FALSE))))</f>
        <v>200</v>
      </c>
      <c r="H36" s="92" t="str">
        <f>IF(G36=(VLOOKUP(A36,Meth2,5,FALSE)),(VLOOKUP(A36,Meth2,6,FALSE)),(VLOOKUP(A36,[2]!LeachSS,28,FALSE)))</f>
        <v>Dermal Do Not Exceed</v>
      </c>
    </row>
    <row r="37" spans="1:8">
      <c r="A37" s="28" t="s">
        <v>75</v>
      </c>
      <c r="B37" s="8" t="s">
        <v>186</v>
      </c>
      <c r="C37" s="86">
        <f>IF((VLOOKUP(A37,[2]!LeachSS,21,FALSE))="0",(VLOOKUP(A37,[3]!Stwo,8,FALSE)),MIN((VLOOKUP(A37,[3]!Stwo,8,FALSE)),(VLOOKUP(A37,[2]!LeachSS,21,FALSE))))</f>
        <v>400</v>
      </c>
      <c r="D37" s="95" t="str">
        <f>IF(C37=(VLOOKUP(A37,Meth2,5,FALSE)),(VLOOKUP(A37,Meth2,6,FALSE)),(VLOOKUP(A37,[2]!LeachSS,22,FALSE)))</f>
        <v>Cancer Risk</v>
      </c>
      <c r="E37" s="32">
        <f>IF((VLOOKUP(A37,[2]!LeachSS,24,FALSE))="0",(VLOOKUP(A37,[3]!Stwo,8,FALSE)),MIN((VLOOKUP(A37,[3]!Stwo,8,FALSE)),(VLOOKUP(A37,[2]!LeachSS,24,FALSE))))</f>
        <v>400</v>
      </c>
      <c r="F37" s="98" t="str">
        <f>IF(E37=(VLOOKUP(A37,Meth2,5,FALSE)),(VLOOKUP(A37,Meth2,6,FALSE)),(VLOOKUP(A37,[2]!LeachSS,25,FALSE)))</f>
        <v>Cancer Risk</v>
      </c>
      <c r="G37" s="41">
        <f>IF((VLOOKUP(A37,[2]!LeachSS,27,FALSE))="0",(VLOOKUP(A37,[3]!Stwo,8,FALSE)),MIN((VLOOKUP(A37,[3]!Stwo,8,FALSE)),(VLOOKUP(A37,[2]!LeachSS,27,FALSE))))</f>
        <v>400</v>
      </c>
      <c r="H37" s="92" t="str">
        <f>IF(G37=(VLOOKUP(A37,Meth2,5,FALSE)),(VLOOKUP(A37,Meth2,6,FALSE)),(VLOOKUP(A37,[2]!LeachSS,28,FALSE)))</f>
        <v>Cancer Risk</v>
      </c>
    </row>
    <row r="38" spans="1:8">
      <c r="A38" s="28" t="s">
        <v>74</v>
      </c>
      <c r="B38" s="8" t="s">
        <v>185</v>
      </c>
      <c r="C38" s="86">
        <v>100</v>
      </c>
      <c r="D38" s="95" t="s">
        <v>316</v>
      </c>
      <c r="E38" s="32">
        <v>100</v>
      </c>
      <c r="F38" s="98" t="s">
        <v>316</v>
      </c>
      <c r="G38" s="41">
        <v>100</v>
      </c>
      <c r="H38" s="92" t="s">
        <v>316</v>
      </c>
    </row>
    <row r="39" spans="1:8">
      <c r="A39" s="28" t="s">
        <v>73</v>
      </c>
      <c r="B39" s="8" t="s">
        <v>184</v>
      </c>
      <c r="C39" s="86">
        <f>IF((VLOOKUP(A39,[2]!LeachSS,21,FALSE))="0",(VLOOKUP(A39,[3]!Stwo,8,FALSE)),MIN((VLOOKUP(A39,[3]!Stwo,8,FALSE)),(VLOOKUP(A39,[2]!LeachSS,21,FALSE))))</f>
        <v>4</v>
      </c>
      <c r="D39" s="95" t="str">
        <f>IF(C39=(VLOOKUP(A39,Meth2,5,FALSE)),(VLOOKUP(A39,Meth2,6,FALSE)),(VLOOKUP(A39,[2]!LeachSS,22,FALSE)))</f>
        <v>Cancer Risk</v>
      </c>
      <c r="E39" s="32">
        <f>IF((VLOOKUP(A39,[2]!LeachSS,24,FALSE))="0",(VLOOKUP(A39,[3]!Stwo,8,FALSE)),MIN((VLOOKUP(A39,[3]!Stwo,8,FALSE)),(VLOOKUP(A39,[2]!LeachSS,24,FALSE))))</f>
        <v>4</v>
      </c>
      <c r="F39" s="98" t="str">
        <f>IF(E39=(VLOOKUP(A39,Meth2,5,FALSE)),(VLOOKUP(A39,Meth2,6,FALSE)),(VLOOKUP(A39,[2]!LeachSS,25,FALSE)))</f>
        <v>Cancer Risk</v>
      </c>
      <c r="G39" s="41">
        <f>IF((VLOOKUP(A39,[2]!LeachSS,27,FALSE))="0",(VLOOKUP(A39,[3]!Stwo,8,FALSE)),MIN((VLOOKUP(A39,[3]!Stwo,8,FALSE)),(VLOOKUP(A39,[2]!LeachSS,27,FALSE))))</f>
        <v>4</v>
      </c>
      <c r="H39" s="92" t="str">
        <f>IF(G39=(VLOOKUP(A39,Meth2,5,FALSE)),(VLOOKUP(A39,Meth2,6,FALSE)),(VLOOKUP(A39,[2]!LeachSS,28,FALSE)))</f>
        <v>Cancer Risk</v>
      </c>
    </row>
    <row r="40" spans="1:8">
      <c r="A40" s="28" t="s">
        <v>72</v>
      </c>
      <c r="B40" s="8" t="s">
        <v>183</v>
      </c>
      <c r="C40" s="86">
        <f>IF((VLOOKUP(A40,[2]!LeachSS,21,FALSE))="0",(VLOOKUP(A40,[3]!Stwo,8,FALSE)),MIN((VLOOKUP(A40,[3]!Stwo,8,FALSE)),(VLOOKUP(A40,[2]!LeachSS,21,FALSE))))</f>
        <v>5.0000000000000001E-3</v>
      </c>
      <c r="D40" s="95" t="str">
        <f>IF(C40=(VLOOKUP(A40,Meth2,5,FALSE)),(VLOOKUP(A40,Meth2,6,FALSE)),(VLOOKUP(A40,[2]!LeachSS,22,FALSE)))</f>
        <v>PQL</v>
      </c>
      <c r="E40" s="32">
        <f>IF((VLOOKUP(A40,[2]!LeachSS,24,FALSE))="0",(VLOOKUP(A40,[3]!Stwo,8,FALSE)),MIN((VLOOKUP(A40,[3]!Stwo,8,FALSE)),(VLOOKUP(A40,[2]!LeachSS,24,FALSE))))</f>
        <v>0.03</v>
      </c>
      <c r="F40" s="98" t="str">
        <f>IF(E40=(VLOOKUP(A40,Meth2,5,FALSE)),(VLOOKUP(A40,Meth2,6,FALSE)),(VLOOKUP(A40,[2]!LeachSS,25,FALSE)))</f>
        <v>Leaching</v>
      </c>
      <c r="G40" s="41">
        <f>IF((VLOOKUP(A40,[2]!LeachSS,27,FALSE))="0",(VLOOKUP(A40,[3]!Stwo,8,FALSE)),MIN((VLOOKUP(A40,[3]!Stwo,8,FALSE)),(VLOOKUP(A40,[2]!LeachSS,27,FALSE))))</f>
        <v>100</v>
      </c>
      <c r="H40" s="92" t="str">
        <f>IF(G40=(VLOOKUP(A40,Meth2,5,FALSE)),(VLOOKUP(A40,Meth2,6,FALSE)),(VLOOKUP(A40,[2]!LeachSS,28,FALSE)))</f>
        <v>Cancer Risk</v>
      </c>
    </row>
    <row r="41" spans="1:8" ht="13.5" thickBot="1">
      <c r="A41" s="62" t="s">
        <v>71</v>
      </c>
      <c r="B41" s="7" t="s">
        <v>182</v>
      </c>
      <c r="C41" s="87">
        <f>IF((VLOOKUP(A41,[2]!LeachSS,21,FALSE))="0",(VLOOKUP(A41,[3]!Stwo,8,FALSE)),MIN((VLOOKUP(A41,[3]!Stwo,8,FALSE)),(VLOOKUP(A41,[2]!LeachSS,21,FALSE))))</f>
        <v>9</v>
      </c>
      <c r="D41" s="96" t="str">
        <f>IF(C41=(VLOOKUP(A41,Meth2,5,FALSE)),(VLOOKUP(A41,Meth2,6,FALSE)),(VLOOKUP(A41,[2]!LeachSS,22,FALSE)))</f>
        <v>Leaching</v>
      </c>
      <c r="E41" s="36">
        <f>IF((VLOOKUP(A41,[2]!LeachSS,24,FALSE))="0",(VLOOKUP(A41,[3]!Stwo,8,FALSE)),MIN((VLOOKUP(A41,[3]!Stwo,8,FALSE)),(VLOOKUP(A41,[2]!LeachSS,24,FALSE))))</f>
        <v>100</v>
      </c>
      <c r="F41" s="99" t="str">
        <f>IF(E41=(VLOOKUP(A41,Meth2,5,FALSE)),(VLOOKUP(A41,Meth2,6,FALSE)),(VLOOKUP(A41,[2]!LeachSS,25,FALSE)))</f>
        <v>Leaching</v>
      </c>
      <c r="G41" s="44">
        <f>IF((VLOOKUP(A41,[2]!LeachSS,27,FALSE))="0",(VLOOKUP(A41,[3]!Stwo,8,FALSE)),MIN((VLOOKUP(A41,[3]!Stwo,8,FALSE)),(VLOOKUP(A41,[2]!LeachSS,27,FALSE))))</f>
        <v>300</v>
      </c>
      <c r="H41" s="93" t="str">
        <f>IF(G41=(VLOOKUP(A41,Meth2,5,FALSE)),(VLOOKUP(A41,Meth2,6,FALSE)),(VLOOKUP(A41,[2]!LeachSS,28,FALSE)))</f>
        <v>Leaching</v>
      </c>
    </row>
    <row r="42" spans="1:8">
      <c r="A42" s="28" t="s">
        <v>70</v>
      </c>
      <c r="B42" s="8" t="s">
        <v>181</v>
      </c>
      <c r="C42" s="86">
        <f>IF((VLOOKUP(A42,[2]!LeachSS,21,FALSE))="0",(VLOOKUP(A42,[3]!Stwo,8,FALSE)),MIN((VLOOKUP(A42,[3]!Stwo,8,FALSE)),(VLOOKUP(A42,[2]!LeachSS,21,FALSE))))</f>
        <v>3</v>
      </c>
      <c r="D42" s="95" t="str">
        <f>IF(C42=(VLOOKUP(A42,Meth2,5,FALSE)),(VLOOKUP(A42,Meth2,6,FALSE)),(VLOOKUP(A42,[2]!LeachSS,22,FALSE)))</f>
        <v>Leaching</v>
      </c>
      <c r="E42" s="32">
        <f>IF((VLOOKUP(A42,[2]!LeachSS,24,FALSE))="0",(VLOOKUP(A42,[3]!Stwo,8,FALSE)),MIN((VLOOKUP(A42,[3]!Stwo,8,FALSE)),(VLOOKUP(A42,[2]!LeachSS,24,FALSE))))</f>
        <v>200</v>
      </c>
      <c r="F42" s="98" t="str">
        <f>IF(E42=(VLOOKUP(A42,Meth2,5,FALSE)),(VLOOKUP(A42,Meth2,6,FALSE)),(VLOOKUP(A42,[2]!LeachSS,25,FALSE)))</f>
        <v>Leaching</v>
      </c>
      <c r="G42" s="41">
        <f>IF((VLOOKUP(A42,[2]!LeachSS,27,FALSE))="0",(VLOOKUP(A42,[3]!Stwo,8,FALSE)),MIN((VLOOKUP(A42,[3]!Stwo,8,FALSE)),(VLOOKUP(A42,[2]!LeachSS,27,FALSE))))</f>
        <v>500</v>
      </c>
      <c r="H42" s="92" t="str">
        <f>IF(G42=(VLOOKUP(A42,Meth2,5,FALSE)),(VLOOKUP(A42,Meth2,6,FALSE)),(VLOOKUP(A42,[2]!LeachSS,28,FALSE)))</f>
        <v>Ceiling (Low)</v>
      </c>
    </row>
    <row r="43" spans="1:8">
      <c r="A43" s="28" t="s">
        <v>69</v>
      </c>
      <c r="B43" s="8" t="s">
        <v>180</v>
      </c>
      <c r="C43" s="86">
        <f>IF((VLOOKUP(A43,[2]!LeachSS,21,FALSE))="0",(VLOOKUP(A43,[3]!Stwo,8,FALSE)),MIN((VLOOKUP(A43,[3]!Stwo,8,FALSE)),(VLOOKUP(A43,[2]!LeachSS,21,FALSE))))</f>
        <v>0.7</v>
      </c>
      <c r="D43" s="95" t="str">
        <f>IF(C43=(VLOOKUP(A43,Meth2,5,FALSE)),(VLOOKUP(A43,Meth2,6,FALSE)),(VLOOKUP(A43,[2]!LeachSS,22,FALSE)))</f>
        <v>PQL</v>
      </c>
      <c r="E43" s="32">
        <f>IF((VLOOKUP(A43,[2]!LeachSS,24,FALSE))="0",(VLOOKUP(A43,[3]!Stwo,8,FALSE)),MIN((VLOOKUP(A43,[3]!Stwo,8,FALSE)),(VLOOKUP(A43,[2]!LeachSS,24,FALSE))))</f>
        <v>1</v>
      </c>
      <c r="F43" s="98" t="str">
        <f>IF(E43=(VLOOKUP(A43,Meth2,5,FALSE)),(VLOOKUP(A43,Meth2,6,FALSE)),(VLOOKUP(A43,[2]!LeachSS,25,FALSE)))</f>
        <v>Leaching</v>
      </c>
      <c r="G43" s="41">
        <f>IF((VLOOKUP(A43,[2]!LeachSS,27,FALSE))="0",(VLOOKUP(A43,[3]!Stwo,8,FALSE)),MIN((VLOOKUP(A43,[3]!Stwo,8,FALSE)),(VLOOKUP(A43,[2]!LeachSS,27,FALSE))))</f>
        <v>400</v>
      </c>
      <c r="H43" s="92" t="str">
        <f>IF(G43=(VLOOKUP(A43,Meth2,5,FALSE)),(VLOOKUP(A43,Meth2,6,FALSE)),(VLOOKUP(A43,[2]!LeachSS,28,FALSE)))</f>
        <v>Cancer Risk</v>
      </c>
    </row>
    <row r="44" spans="1:8">
      <c r="A44" s="28" t="s">
        <v>68</v>
      </c>
      <c r="B44" s="8" t="s">
        <v>179</v>
      </c>
      <c r="C44" s="86">
        <f>IF((VLOOKUP(A44,[2]!LeachSS,21,FALSE))="0",(VLOOKUP(A44,[3]!Stwo,8,FALSE)),MIN((VLOOKUP(A44,[3]!Stwo,8,FALSE)),(VLOOKUP(A44,[2]!LeachSS,21,FALSE))))</f>
        <v>20</v>
      </c>
      <c r="D44" s="95" t="str">
        <f>IF(C44=(VLOOKUP(A44,Meth2,5,FALSE)),(VLOOKUP(A44,Meth2,6,FALSE)),(VLOOKUP(A44,[2]!LeachSS,22,FALSE)))</f>
        <v>Cancer Risk</v>
      </c>
      <c r="E44" s="32">
        <f>IF((VLOOKUP(A44,[2]!LeachSS,24,FALSE))="0",(VLOOKUP(A44,[3]!Stwo,8,FALSE)),MIN((VLOOKUP(A44,[3]!Stwo,8,FALSE)),(VLOOKUP(A44,[2]!LeachSS,24,FALSE))))</f>
        <v>20</v>
      </c>
      <c r="F44" s="98" t="str">
        <f>IF(E44=(VLOOKUP(A44,Meth2,5,FALSE)),(VLOOKUP(A44,Meth2,6,FALSE)),(VLOOKUP(A44,[2]!LeachSS,25,FALSE)))</f>
        <v>Cancer Risk</v>
      </c>
      <c r="G44" s="41">
        <f>IF((VLOOKUP(A44,[2]!LeachSS,27,FALSE))="0",(VLOOKUP(A44,[3]!Stwo,8,FALSE)),MIN((VLOOKUP(A44,[3]!Stwo,8,FALSE)),(VLOOKUP(A44,[2]!LeachSS,27,FALSE))))</f>
        <v>20</v>
      </c>
      <c r="H44" s="92" t="str">
        <f>IF(G44=(VLOOKUP(A44,Meth2,5,FALSE)),(VLOOKUP(A44,Meth2,6,FALSE)),(VLOOKUP(A44,[2]!LeachSS,28,FALSE)))</f>
        <v>Cancer Risk</v>
      </c>
    </row>
    <row r="45" spans="1:8">
      <c r="A45" s="63" t="s">
        <v>67</v>
      </c>
      <c r="B45" s="29" t="s">
        <v>178</v>
      </c>
      <c r="C45" s="86">
        <f>IF((VLOOKUP(A45,[2]!LeachSS,21,FALSE))="0",(VLOOKUP(A45,[3]!Stwo,8,FALSE)),MIN((VLOOKUP(A45,[3]!Stwo,8,FALSE)),(VLOOKUP(A45,[2]!LeachSS,21,FALSE))))</f>
        <v>40</v>
      </c>
      <c r="D45" s="95" t="str">
        <f>IF(C45=(VLOOKUP(A45,Meth2,5,FALSE)),(VLOOKUP(A45,Meth2,6,FALSE)),(VLOOKUP(A45,[2]!LeachSS,22,FALSE)))</f>
        <v>Cancer Risk</v>
      </c>
      <c r="E45" s="32">
        <f>IF((VLOOKUP(A45,[2]!LeachSS,24,FALSE))="0",(VLOOKUP(A45,[3]!Stwo,8,FALSE)),MIN((VLOOKUP(A45,[3]!Stwo,8,FALSE)),(VLOOKUP(A45,[2]!LeachSS,24,FALSE))))</f>
        <v>40</v>
      </c>
      <c r="F45" s="98" t="str">
        <f>IF(E45=(VLOOKUP(A45,Meth2,5,FALSE)),(VLOOKUP(A45,Meth2,6,FALSE)),(VLOOKUP(A45,[2]!LeachSS,25,FALSE)))</f>
        <v>Cancer Risk</v>
      </c>
      <c r="G45" s="41">
        <f>IF((VLOOKUP(A45,[2]!LeachSS,27,FALSE))="0",(VLOOKUP(A45,[3]!Stwo,8,FALSE)),MIN((VLOOKUP(A45,[3]!Stwo,8,FALSE)),(VLOOKUP(A45,[2]!LeachSS,27,FALSE))))</f>
        <v>40</v>
      </c>
      <c r="H45" s="92" t="str">
        <f>IF(G45=(VLOOKUP(A45,Meth2,5,FALSE)),(VLOOKUP(A45,Meth2,6,FALSE)),(VLOOKUP(A45,[2]!LeachSS,28,FALSE)))</f>
        <v>Cancer Risk</v>
      </c>
    </row>
    <row r="46" spans="1:8">
      <c r="A46" s="63" t="s">
        <v>66</v>
      </c>
      <c r="B46" s="29" t="s">
        <v>177</v>
      </c>
      <c r="C46" s="86">
        <f>IF((VLOOKUP(A46,[2]!LeachSS,21,FALSE))="0",(VLOOKUP(A46,[3]!Stwo,8,FALSE)),MIN((VLOOKUP(A46,[3]!Stwo,8,FALSE)),(VLOOKUP(A46,[2]!LeachSS,21,FALSE))))</f>
        <v>30</v>
      </c>
      <c r="D46" s="95" t="str">
        <f>IF(C46=(VLOOKUP(A46,Meth2,5,FALSE)),(VLOOKUP(A46,Meth2,6,FALSE)),(VLOOKUP(A46,[2]!LeachSS,22,FALSE)))</f>
        <v>Cancer Risk</v>
      </c>
      <c r="E46" s="32">
        <f>IF((VLOOKUP(A46,[2]!LeachSS,24,FALSE))="0",(VLOOKUP(A46,[3]!Stwo,8,FALSE)),MIN((VLOOKUP(A46,[3]!Stwo,8,FALSE)),(VLOOKUP(A46,[2]!LeachSS,24,FALSE))))</f>
        <v>30</v>
      </c>
      <c r="F46" s="98" t="str">
        <f>IF(E46=(VLOOKUP(A46,Meth2,5,FALSE)),(VLOOKUP(A46,Meth2,6,FALSE)),(VLOOKUP(A46,[2]!LeachSS,25,FALSE)))</f>
        <v>Cancer Risk</v>
      </c>
      <c r="G46" s="41">
        <f>IF((VLOOKUP(A46,[2]!LeachSS,27,FALSE))="0",(VLOOKUP(A46,[3]!Stwo,8,FALSE)),MIN((VLOOKUP(A46,[3]!Stwo,8,FALSE)),(VLOOKUP(A46,[2]!LeachSS,27,FALSE))))</f>
        <v>30</v>
      </c>
      <c r="H46" s="92" t="str">
        <f>IF(G46=(VLOOKUP(A46,Meth2,5,FALSE)),(VLOOKUP(A46,Meth2,6,FALSE)),(VLOOKUP(A46,[2]!LeachSS,28,FALSE)))</f>
        <v>Cancer Risk</v>
      </c>
    </row>
    <row r="47" spans="1:8">
      <c r="A47" s="28" t="s">
        <v>65</v>
      </c>
      <c r="B47" s="8" t="s">
        <v>176</v>
      </c>
      <c r="C47" s="86">
        <f>IF((VLOOKUP(A47,[2]!LeachSS,21,FALSE))="0",(VLOOKUP(A47,[3]!Stwo,8,FALSE)),MIN((VLOOKUP(A47,[3]!Stwo,8,FALSE)),(VLOOKUP(A47,[2]!LeachSS,21,FALSE))))</f>
        <v>30</v>
      </c>
      <c r="D47" s="95" t="str">
        <f>IF(C47=(VLOOKUP(A47,Meth2,5,FALSE)),(VLOOKUP(A47,Meth2,6,FALSE)),(VLOOKUP(A47,[2]!LeachSS,22,FALSE)))</f>
        <v>Cancer Risk</v>
      </c>
      <c r="E47" s="32">
        <f>IF((VLOOKUP(A47,[2]!LeachSS,24,FALSE))="0",(VLOOKUP(A47,[3]!Stwo,8,FALSE)),MIN((VLOOKUP(A47,[3]!Stwo,8,FALSE)),(VLOOKUP(A47,[2]!LeachSS,24,FALSE))))</f>
        <v>30</v>
      </c>
      <c r="F47" s="98" t="str">
        <f>IF(E47=(VLOOKUP(A47,Meth2,5,FALSE)),(VLOOKUP(A47,Meth2,6,FALSE)),(VLOOKUP(A47,[2]!LeachSS,25,FALSE)))</f>
        <v>Cancer Risk</v>
      </c>
      <c r="G47" s="41">
        <f>IF((VLOOKUP(A47,[2]!LeachSS,27,FALSE))="0",(VLOOKUP(A47,[3]!Stwo,8,FALSE)),MIN((VLOOKUP(A47,[3]!Stwo,8,FALSE)),(VLOOKUP(A47,[2]!LeachSS,27,FALSE))))</f>
        <v>30</v>
      </c>
      <c r="H47" s="92" t="str">
        <f>IF(G47=(VLOOKUP(A47,Meth2,5,FALSE)),(VLOOKUP(A47,Meth2,6,FALSE)),(VLOOKUP(A47,[2]!LeachSS,28,FALSE)))</f>
        <v>Cancer Risk</v>
      </c>
    </row>
    <row r="48" spans="1:8">
      <c r="A48" s="28" t="s">
        <v>64</v>
      </c>
      <c r="B48" s="8" t="s">
        <v>175</v>
      </c>
      <c r="C48" s="86">
        <f>IF((VLOOKUP(A48,[2]!LeachSS,21,FALSE))="0",(VLOOKUP(A48,[3]!Stwo,8,FALSE)),MIN((VLOOKUP(A48,[3]!Stwo,8,FALSE)),(VLOOKUP(A48,[2]!LeachSS,21,FALSE))))</f>
        <v>0.4</v>
      </c>
      <c r="D48" s="95" t="str">
        <f>IF(C48=(VLOOKUP(A48,Meth2,5,FALSE)),(VLOOKUP(A48,Meth2,6,FALSE)),(VLOOKUP(A48,[2]!LeachSS,22,FALSE)))</f>
        <v>Leaching</v>
      </c>
      <c r="E48" s="32">
        <f>IF((VLOOKUP(A48,[2]!LeachSS,24,FALSE))="0",(VLOOKUP(A48,[3]!Stwo,8,FALSE)),MIN((VLOOKUP(A48,[3]!Stwo,8,FALSE)),(VLOOKUP(A48,[2]!LeachSS,24,FALSE))))</f>
        <v>9</v>
      </c>
      <c r="F48" s="98" t="str">
        <f>IF(E48=(VLOOKUP(A48,Meth2,5,FALSE)),(VLOOKUP(A48,Meth2,6,FALSE)),(VLOOKUP(A48,[2]!LeachSS,25,FALSE)))</f>
        <v>Leaching</v>
      </c>
      <c r="G48" s="41">
        <f>IF((VLOOKUP(A48,[2]!LeachSS,27,FALSE))="0",(VLOOKUP(A48,[3]!Stwo,8,FALSE)),MIN((VLOOKUP(A48,[3]!Stwo,8,FALSE)),(VLOOKUP(A48,[2]!LeachSS,27,FALSE))))</f>
        <v>1000</v>
      </c>
      <c r="H48" s="92" t="str">
        <f>IF(G48=(VLOOKUP(A48,Meth2,5,FALSE)),(VLOOKUP(A48,Meth2,6,FALSE)),(VLOOKUP(A48,[2]!LeachSS,28,FALSE)))</f>
        <v>Ceiling (Medium)</v>
      </c>
    </row>
    <row r="49" spans="1:8">
      <c r="A49" s="28" t="s">
        <v>63</v>
      </c>
      <c r="B49" s="8" t="s">
        <v>174</v>
      </c>
      <c r="C49" s="86">
        <f>IF((VLOOKUP(A49,[2]!LeachSS,21,FALSE))="0",(VLOOKUP(A49,[3]!Stwo,8,FALSE)),MIN((VLOOKUP(A49,[3]!Stwo,8,FALSE)),(VLOOKUP(A49,[2]!LeachSS,21,FALSE))))</f>
        <v>0.1</v>
      </c>
      <c r="D49" s="95" t="str">
        <f>IF(C49=(VLOOKUP(A49,Meth2,5,FALSE)),(VLOOKUP(A49,Meth2,6,FALSE)),(VLOOKUP(A49,[2]!LeachSS,22,FALSE)))</f>
        <v>PQL</v>
      </c>
      <c r="E49" s="32">
        <f>IF((VLOOKUP(A49,[2]!LeachSS,24,FALSE))="0",(VLOOKUP(A49,[3]!Stwo,8,FALSE)),MIN((VLOOKUP(A49,[3]!Stwo,8,FALSE)),(VLOOKUP(A49,[2]!LeachSS,24,FALSE))))</f>
        <v>0.1</v>
      </c>
      <c r="F49" s="98" t="str">
        <f>IF(E49=(VLOOKUP(A49,Meth2,5,FALSE)),(VLOOKUP(A49,Meth2,6,FALSE)),(VLOOKUP(A49,[2]!LeachSS,25,FALSE)))</f>
        <v>PQL</v>
      </c>
      <c r="G49" s="41">
        <f>IF((VLOOKUP(A49,[2]!LeachSS,27,FALSE))="0",(VLOOKUP(A49,[3]!Stwo,8,FALSE)),MIN((VLOOKUP(A49,[3]!Stwo,8,FALSE)),(VLOOKUP(A49,[2]!LeachSS,27,FALSE))))</f>
        <v>100</v>
      </c>
      <c r="H49" s="92" t="str">
        <f>IF(G49=(VLOOKUP(A49,Meth2,5,FALSE)),(VLOOKUP(A49,Meth2,6,FALSE)),(VLOOKUP(A49,[2]!LeachSS,28,FALSE)))</f>
        <v>Cancer Risk</v>
      </c>
    </row>
    <row r="50" spans="1:8">
      <c r="A50" s="28" t="s">
        <v>62</v>
      </c>
      <c r="B50" s="8" t="s">
        <v>173</v>
      </c>
      <c r="C50" s="86">
        <f>IF((VLOOKUP(A50,[2]!LeachSS,21,FALSE))="0",(VLOOKUP(A50,[3]!Stwo,8,FALSE)),MIN((VLOOKUP(A50,[3]!Stwo,8,FALSE)),(VLOOKUP(A50,[2]!LeachSS,21,FALSE))))</f>
        <v>3</v>
      </c>
      <c r="D50" s="95" t="str">
        <f>IF(C50=(VLOOKUP(A50,Meth2,5,FALSE)),(VLOOKUP(A50,Meth2,6,FALSE)),(VLOOKUP(A50,[2]!LeachSS,22,FALSE)))</f>
        <v>Leaching</v>
      </c>
      <c r="E50" s="32">
        <f>IF((VLOOKUP(A50,[2]!LeachSS,24,FALSE))="0",(VLOOKUP(A50,[3]!Stwo,8,FALSE)),MIN((VLOOKUP(A50,[3]!Stwo,8,FALSE)),(VLOOKUP(A50,[2]!LeachSS,24,FALSE))))</f>
        <v>40</v>
      </c>
      <c r="F50" s="98" t="str">
        <f>IF(E50=(VLOOKUP(A50,Meth2,5,FALSE)),(VLOOKUP(A50,Meth2,6,FALSE)),(VLOOKUP(A50,[2]!LeachSS,25,FALSE)))</f>
        <v>Leaching</v>
      </c>
      <c r="G50" s="41">
        <f>IF((VLOOKUP(A50,[2]!LeachSS,27,FALSE))="0",(VLOOKUP(A50,[3]!Stwo,8,FALSE)),MIN((VLOOKUP(A50,[3]!Stwo,8,FALSE)),(VLOOKUP(A50,[2]!LeachSS,27,FALSE))))</f>
        <v>1000</v>
      </c>
      <c r="H50" s="92" t="str">
        <f>IF(G50=(VLOOKUP(A50,Meth2,5,FALSE)),(VLOOKUP(A50,Meth2,6,FALSE)),(VLOOKUP(A50,[2]!LeachSS,28,FALSE)))</f>
        <v>Ceiling (Medium)</v>
      </c>
    </row>
    <row r="51" spans="1:8">
      <c r="A51" s="28" t="s">
        <v>61</v>
      </c>
      <c r="B51" s="8" t="s">
        <v>172</v>
      </c>
      <c r="C51" s="86">
        <f>IF((VLOOKUP(A51,[2]!LeachSS,21,FALSE))="0",(VLOOKUP(A51,[3]!Stwo,8,FALSE)),MIN((VLOOKUP(A51,[3]!Stwo,8,FALSE)),(VLOOKUP(A51,[2]!LeachSS,21,FALSE))))</f>
        <v>0.3</v>
      </c>
      <c r="D51" s="95" t="str">
        <f>IF(C51=(VLOOKUP(A51,Meth2,5,FALSE)),(VLOOKUP(A51,Meth2,6,FALSE)),(VLOOKUP(A51,[2]!LeachSS,22,FALSE)))</f>
        <v>Leaching</v>
      </c>
      <c r="E51" s="32">
        <f>IF((VLOOKUP(A51,[2]!LeachSS,24,FALSE))="0",(VLOOKUP(A51,[3]!Stwo,8,FALSE)),MIN((VLOOKUP(A51,[3]!Stwo,8,FALSE)),(VLOOKUP(A51,[2]!LeachSS,24,FALSE))))</f>
        <v>0.1</v>
      </c>
      <c r="F51" s="98" t="str">
        <f>IF(E51=(VLOOKUP(A51,Meth2,5,FALSE)),(VLOOKUP(A51,Meth2,6,FALSE)),(VLOOKUP(A51,[2]!LeachSS,25,FALSE)))</f>
        <v>PQL</v>
      </c>
      <c r="G51" s="41">
        <f>IF((VLOOKUP(A51,[2]!LeachSS,27,FALSE))="0",(VLOOKUP(A51,[3]!Stwo,8,FALSE)),MIN((VLOOKUP(A51,[3]!Stwo,8,FALSE)),(VLOOKUP(A51,[2]!LeachSS,27,FALSE))))</f>
        <v>500</v>
      </c>
      <c r="H51" s="92" t="str">
        <f>IF(G51=(VLOOKUP(A51,Meth2,5,FALSE)),(VLOOKUP(A51,Meth2,6,FALSE)),(VLOOKUP(A51,[2]!LeachSS,28,FALSE)))</f>
        <v>Ceiling (Low)</v>
      </c>
    </row>
    <row r="52" spans="1:8">
      <c r="A52" s="28" t="s">
        <v>60</v>
      </c>
      <c r="B52" s="8" t="s">
        <v>171</v>
      </c>
      <c r="C52" s="86">
        <f>IF((VLOOKUP(A52,[2]!LeachSS,21,FALSE))="0",(VLOOKUP(A52,[3]!Stwo,8,FALSE)),MIN((VLOOKUP(A52,[3]!Stwo,8,FALSE)),(VLOOKUP(A52,[2]!LeachSS,21,FALSE))))</f>
        <v>1</v>
      </c>
      <c r="D52" s="95" t="str">
        <f>IF(C52=(VLOOKUP(A52,Meth2,5,FALSE)),(VLOOKUP(A52,Meth2,6,FALSE)),(VLOOKUP(A52,[2]!LeachSS,22,FALSE)))</f>
        <v>Leaching</v>
      </c>
      <c r="E52" s="32">
        <f>IF((VLOOKUP(A52,[2]!LeachSS,24,FALSE))="0",(VLOOKUP(A52,[3]!Stwo,8,FALSE)),MIN((VLOOKUP(A52,[3]!Stwo,8,FALSE)),(VLOOKUP(A52,[2]!LeachSS,24,FALSE))))</f>
        <v>1</v>
      </c>
      <c r="F52" s="98" t="str">
        <f>IF(E52=(VLOOKUP(A52,Meth2,5,FALSE)),(VLOOKUP(A52,Meth2,6,FALSE)),(VLOOKUP(A52,[2]!LeachSS,25,FALSE)))</f>
        <v>Leaching</v>
      </c>
      <c r="G52" s="41">
        <f>IF((VLOOKUP(A52,[2]!LeachSS,27,FALSE))="0",(VLOOKUP(A52,[3]!Stwo,8,FALSE)),MIN((VLOOKUP(A52,[3]!Stwo,8,FALSE)),(VLOOKUP(A52,[2]!LeachSS,27,FALSE))))</f>
        <v>1000</v>
      </c>
      <c r="H52" s="92" t="str">
        <f>IF(G52=(VLOOKUP(A52,Meth2,5,FALSE)),(VLOOKUP(A52,Meth2,6,FALSE)),(VLOOKUP(A52,[2]!LeachSS,28,FALSE)))</f>
        <v>Ceiling (Medium)</v>
      </c>
    </row>
    <row r="53" spans="1:8">
      <c r="A53" s="28" t="s">
        <v>59</v>
      </c>
      <c r="B53" s="8" t="s">
        <v>170</v>
      </c>
      <c r="C53" s="86">
        <f>IF((VLOOKUP(A53,[2]!LeachSS,21,FALSE))="0",(VLOOKUP(A53,[3]!Stwo,8,FALSE)),MIN((VLOOKUP(A53,[3]!Stwo,8,FALSE)),(VLOOKUP(A53,[2]!LeachSS,21,FALSE))))</f>
        <v>0.1</v>
      </c>
      <c r="D53" s="95" t="str">
        <f>IF(C53=(VLOOKUP(A53,Meth2,5,FALSE)),(VLOOKUP(A53,Meth2,6,FALSE)),(VLOOKUP(A53,[2]!LeachSS,22,FALSE)))</f>
        <v>PQL</v>
      </c>
      <c r="E53" s="32">
        <f>IF((VLOOKUP(A53,[2]!LeachSS,24,FALSE))="0",(VLOOKUP(A53,[3]!Stwo,8,FALSE)),MIN((VLOOKUP(A53,[3]!Stwo,8,FALSE)),(VLOOKUP(A53,[2]!LeachSS,24,FALSE))))</f>
        <v>4</v>
      </c>
      <c r="F53" s="98" t="str">
        <f>IF(E53=(VLOOKUP(A53,Meth2,5,FALSE)),(VLOOKUP(A53,Meth2,6,FALSE)),(VLOOKUP(A53,[2]!LeachSS,25,FALSE)))</f>
        <v>Leaching</v>
      </c>
      <c r="G53" s="41">
        <f>IF((VLOOKUP(A53,[2]!LeachSS,27,FALSE))="0",(VLOOKUP(A53,[3]!Stwo,8,FALSE)),MIN((VLOOKUP(A53,[3]!Stwo,8,FALSE)),(VLOOKUP(A53,[2]!LeachSS,27,FALSE))))</f>
        <v>700</v>
      </c>
      <c r="H53" s="92" t="str">
        <f>IF(G53=(VLOOKUP(A53,Meth2,5,FALSE)),(VLOOKUP(A53,Meth2,6,FALSE)),(VLOOKUP(A53,[2]!LeachSS,28,FALSE)))</f>
        <v>S-3 Standard</v>
      </c>
    </row>
    <row r="54" spans="1:8">
      <c r="A54" s="28" t="s">
        <v>58</v>
      </c>
      <c r="B54" s="8" t="s">
        <v>169</v>
      </c>
      <c r="C54" s="86">
        <f>IF((VLOOKUP(A54,[2]!LeachSS,21,FALSE))="0",(VLOOKUP(A54,[3]!Stwo,8,FALSE)),MIN((VLOOKUP(A54,[3]!Stwo,8,FALSE)),(VLOOKUP(A54,[2]!LeachSS,21,FALSE))))</f>
        <v>0.7</v>
      </c>
      <c r="D54" s="95" t="str">
        <f>IF(C54=(VLOOKUP(A54,Meth2,5,FALSE)),(VLOOKUP(A54,Meth2,6,FALSE)),(VLOOKUP(A54,[2]!LeachSS,22,FALSE)))</f>
        <v>PQL</v>
      </c>
      <c r="E54" s="32">
        <v>60</v>
      </c>
      <c r="F54" s="98" t="str">
        <f>IF(E54=(VLOOKUP(A54,Meth2,5,FALSE)),(VLOOKUP(A54,Meth2,6,FALSE)),(VLOOKUP(A54,[2]!LeachSS,25,FALSE)))</f>
        <v>Leaching</v>
      </c>
      <c r="G54" s="41">
        <f>IF((VLOOKUP(A54,[2]!LeachSS,27,FALSE))="0",(VLOOKUP(A54,[3]!Stwo,8,FALSE)),MIN((VLOOKUP(A54,[3]!Stwo,8,FALSE)),(VLOOKUP(A54,[2]!LeachSS,27,FALSE))))</f>
        <v>40</v>
      </c>
      <c r="H54" s="92" t="str">
        <f>IF(G54=(VLOOKUP(A54,Meth2,5,FALSE)),(VLOOKUP(A54,Meth2,6,FALSE)),(VLOOKUP(A54,[2]!LeachSS,28,FALSE)))</f>
        <v>Leaching</v>
      </c>
    </row>
    <row r="55" spans="1:8">
      <c r="A55" s="28" t="s">
        <v>57</v>
      </c>
      <c r="B55" s="8" t="s">
        <v>168</v>
      </c>
      <c r="C55" s="86">
        <f>IF((VLOOKUP(A55,[2]!LeachSS,21,FALSE))="0",(VLOOKUP(A55,[3]!Stwo,8,FALSE)),MIN((VLOOKUP(A55,[3]!Stwo,8,FALSE)),(VLOOKUP(A55,[2]!LeachSS,21,FALSE))))</f>
        <v>0.1</v>
      </c>
      <c r="D55" s="95" t="str">
        <f>IF(C55=(VLOOKUP(A55,Meth2,5,FALSE)),(VLOOKUP(A55,Meth2,6,FALSE)),(VLOOKUP(A55,[2]!LeachSS,22,FALSE)))</f>
        <v>PQL</v>
      </c>
      <c r="E55" s="32">
        <f>IF((VLOOKUP(A55,[2]!LeachSS,24,FALSE))="0",(VLOOKUP(A55,[3]!Stwo,8,FALSE)),MIN((VLOOKUP(A55,[3]!Stwo,8,FALSE)),(VLOOKUP(A55,[2]!LeachSS,24,FALSE))))</f>
        <v>0.1</v>
      </c>
      <c r="F55" s="98" t="str">
        <f>IF(E55=(VLOOKUP(A55,Meth2,5,FALSE)),(VLOOKUP(A55,Meth2,6,FALSE)),(VLOOKUP(A55,[2]!LeachSS,25,FALSE)))</f>
        <v>PQL</v>
      </c>
      <c r="G55" s="41">
        <f>IF((VLOOKUP(A55,[2]!LeachSS,27,FALSE))="0",(VLOOKUP(A55,[3]!Stwo,8,FALSE)),MIN((VLOOKUP(A55,[3]!Stwo,8,FALSE)),(VLOOKUP(A55,[2]!LeachSS,27,FALSE))))</f>
        <v>100</v>
      </c>
      <c r="H55" s="92" t="str">
        <f>IF(G55=(VLOOKUP(A55,Meth2,5,FALSE)),(VLOOKUP(A55,Meth2,6,FALSE)),(VLOOKUP(A55,[2]!LeachSS,28,FALSE)))</f>
        <v>Cancer Risk</v>
      </c>
    </row>
    <row r="56" spans="1:8">
      <c r="A56" s="28" t="s">
        <v>56</v>
      </c>
      <c r="B56" s="8" t="s">
        <v>167</v>
      </c>
      <c r="C56" s="86">
        <f>IF((VLOOKUP(A56,[2]!LeachSS,21,FALSE))="0",(VLOOKUP(A56,[3]!Stwo,8,FALSE)),MIN((VLOOKUP(A56,[3]!Stwo,8,FALSE)),(VLOOKUP(A56,[2]!LeachSS,21,FALSE))))</f>
        <v>0.01</v>
      </c>
      <c r="D56" s="95" t="str">
        <f>IF(C56=(VLOOKUP(A56,Meth2,5,FALSE)),(VLOOKUP(A56,Meth2,6,FALSE)),(VLOOKUP(A56,[2]!LeachSS,22,FALSE)))</f>
        <v>Leaching</v>
      </c>
      <c r="E56" s="32">
        <f>IF((VLOOKUP(A56,[2]!LeachSS,24,FALSE))="0",(VLOOKUP(A56,[3]!Stwo,8,FALSE)),MIN((VLOOKUP(A56,[3]!Stwo,8,FALSE)),(VLOOKUP(A56,[2]!LeachSS,24,FALSE))))</f>
        <v>0.4</v>
      </c>
      <c r="F56" s="98" t="str">
        <f>IF(E56=(VLOOKUP(A56,Meth2,5,FALSE)),(VLOOKUP(A56,Meth2,6,FALSE)),(VLOOKUP(A56,[2]!LeachSS,25,FALSE)))</f>
        <v>Leaching</v>
      </c>
      <c r="G56" s="41">
        <f>IF((VLOOKUP(A56,[2]!LeachSS,27,FALSE))="0",(VLOOKUP(A56,[3]!Stwo,8,FALSE)),MIN((VLOOKUP(A56,[3]!Stwo,8,FALSE)),(VLOOKUP(A56,[2]!LeachSS,27,FALSE))))</f>
        <v>90</v>
      </c>
      <c r="H56" s="92" t="str">
        <f>IF(G56=(VLOOKUP(A56,Meth2,5,FALSE)),(VLOOKUP(A56,Meth2,6,FALSE)),(VLOOKUP(A56,[2]!LeachSS,28,FALSE)))</f>
        <v>Cancer Risk</v>
      </c>
    </row>
    <row r="57" spans="1:8">
      <c r="A57" s="28" t="s">
        <v>55</v>
      </c>
      <c r="B57" s="8" t="s">
        <v>166</v>
      </c>
      <c r="C57" s="86">
        <f>IF((VLOOKUP(A57,[2]!LeachSS,21,FALSE))="0",(VLOOKUP(A57,[3]!Stwo,8,FALSE)),MIN((VLOOKUP(A57,[3]!Stwo,8,FALSE)),(VLOOKUP(A57,[2]!LeachSS,21,FALSE))))</f>
        <v>0.5</v>
      </c>
      <c r="D57" s="95" t="str">
        <f>IF(C57=(VLOOKUP(A57,Meth2,5,FALSE)),(VLOOKUP(A57,Meth2,6,FALSE)),(VLOOKUP(A57,[2]!LeachSS,22,FALSE)))</f>
        <v>Cancer Risk</v>
      </c>
      <c r="E57" s="32">
        <f>IF((VLOOKUP(A57,[2]!LeachSS,24,FALSE))="0",(VLOOKUP(A57,[3]!Stwo,8,FALSE)),MIN((VLOOKUP(A57,[3]!Stwo,8,FALSE)),(VLOOKUP(A57,[2]!LeachSS,24,FALSE))))</f>
        <v>0.5</v>
      </c>
      <c r="F57" s="98" t="str">
        <f>IF(E57=(VLOOKUP(A57,Meth2,5,FALSE)),(VLOOKUP(A57,Meth2,6,FALSE)),(VLOOKUP(A57,[2]!LeachSS,25,FALSE)))</f>
        <v>Cancer Risk</v>
      </c>
      <c r="G57" s="41">
        <f>IF((VLOOKUP(A57,[2]!LeachSS,27,FALSE))="0",(VLOOKUP(A57,[3]!Stwo,8,FALSE)),MIN((VLOOKUP(A57,[3]!Stwo,8,FALSE)),(VLOOKUP(A57,[2]!LeachSS,27,FALSE))))</f>
        <v>0.5</v>
      </c>
      <c r="H57" s="92" t="str">
        <f>IF(G57=(VLOOKUP(A57,Meth2,5,FALSE)),(VLOOKUP(A57,Meth2,6,FALSE)),(VLOOKUP(A57,[2]!LeachSS,28,FALSE)))</f>
        <v>Cancer Risk</v>
      </c>
    </row>
    <row r="58" spans="1:8">
      <c r="A58" s="28" t="s">
        <v>54</v>
      </c>
      <c r="B58" s="8" t="s">
        <v>165</v>
      </c>
      <c r="C58" s="86">
        <f>IF((VLOOKUP(A58,[2]!LeachSS,21,FALSE))="0",(VLOOKUP(A58,[3]!Stwo,8,FALSE)),MIN((VLOOKUP(A58,[3]!Stwo,8,FALSE)),(VLOOKUP(A58,[2]!LeachSS,21,FALSE))))</f>
        <v>10</v>
      </c>
      <c r="D58" s="95" t="str">
        <f>IF(C58=(VLOOKUP(A58,Meth2,5,FALSE)),(VLOOKUP(A58,Meth2,6,FALSE)),(VLOOKUP(A58,[2]!LeachSS,22,FALSE)))</f>
        <v>Leaching</v>
      </c>
      <c r="E58" s="32">
        <f>IF((VLOOKUP(A58,[2]!LeachSS,24,FALSE))="0",(VLOOKUP(A58,[3]!Stwo,8,FALSE)),MIN((VLOOKUP(A58,[3]!Stwo,8,FALSE)),(VLOOKUP(A58,[2]!LeachSS,24,FALSE))))</f>
        <v>200</v>
      </c>
      <c r="F58" s="98" t="str">
        <f>IF(E58=(VLOOKUP(A58,Meth2,5,FALSE)),(VLOOKUP(A58,Meth2,6,FALSE)),(VLOOKUP(A58,[2]!LeachSS,25,FALSE)))</f>
        <v>Leaching</v>
      </c>
      <c r="G58" s="41">
        <f>IF((VLOOKUP(A58,[2]!LeachSS,27,FALSE))="0",(VLOOKUP(A58,[3]!Stwo,8,FALSE)),MIN((VLOOKUP(A58,[3]!Stwo,8,FALSE)),(VLOOKUP(A58,[2]!LeachSS,27,FALSE))))</f>
        <v>300</v>
      </c>
      <c r="H58" s="92" t="str">
        <f>IF(G58=(VLOOKUP(A58,Meth2,5,FALSE)),(VLOOKUP(A58,Meth2,6,FALSE)),(VLOOKUP(A58,[2]!LeachSS,28,FALSE)))</f>
        <v>Leaching</v>
      </c>
    </row>
    <row r="59" spans="1:8">
      <c r="A59" s="28" t="s">
        <v>53</v>
      </c>
      <c r="B59" s="8" t="s">
        <v>164</v>
      </c>
      <c r="C59" s="86">
        <f>IF((VLOOKUP(A59,[2]!LeachSS,21,FALSE))="0",(VLOOKUP(A59,[3]!Stwo,8,FALSE)),MIN((VLOOKUP(A59,[3]!Stwo,8,FALSE)),(VLOOKUP(A59,[2]!LeachSS,21,FALSE))))</f>
        <v>0.7</v>
      </c>
      <c r="D59" s="95" t="str">
        <f>IF(C59=(VLOOKUP(A59,Meth2,5,FALSE)),(VLOOKUP(A59,Meth2,6,FALSE)),(VLOOKUP(A59,[2]!LeachSS,22,FALSE)))</f>
        <v>PQL</v>
      </c>
      <c r="E59" s="32">
        <f>IF((VLOOKUP(A59,[2]!LeachSS,24,FALSE))="0",(VLOOKUP(A59,[3]!Stwo,8,FALSE)),MIN((VLOOKUP(A59,[3]!Stwo,8,FALSE)),(VLOOKUP(A59,[2]!LeachSS,24,FALSE))))</f>
        <v>50</v>
      </c>
      <c r="F59" s="98" t="str">
        <f>IF(E59=(VLOOKUP(A59,Meth2,5,FALSE)),(VLOOKUP(A59,Meth2,6,FALSE)),(VLOOKUP(A59,[2]!LeachSS,25,FALSE)))</f>
        <v>Leaching</v>
      </c>
      <c r="G59" s="41">
        <f>IF((VLOOKUP(A59,[2]!LeachSS,27,FALSE))="0",(VLOOKUP(A59,[3]!Stwo,8,FALSE)),MIN((VLOOKUP(A59,[3]!Stwo,8,FALSE)),(VLOOKUP(A59,[2]!LeachSS,27,FALSE))))</f>
        <v>600</v>
      </c>
      <c r="H59" s="92" t="str">
        <f>IF(G59=(VLOOKUP(A59,Meth2,5,FALSE)),(VLOOKUP(A59,Meth2,6,FALSE)),(VLOOKUP(A59,[2]!LeachSS,28,FALSE)))</f>
        <v>Leaching</v>
      </c>
    </row>
    <row r="60" spans="1:8">
      <c r="A60" s="28" t="s">
        <v>52</v>
      </c>
      <c r="B60" s="8" t="s">
        <v>163</v>
      </c>
      <c r="C60" s="86">
        <f>IF((VLOOKUP(A60,[2]!LeachSS,21,FALSE))="0",(VLOOKUP(A60,[3]!Stwo,8,FALSE)),MIN((VLOOKUP(A60,[3]!Stwo,8,FALSE)),(VLOOKUP(A60,[2]!LeachSS,21,FALSE))))</f>
        <v>0.7</v>
      </c>
      <c r="D60" s="95" t="str">
        <f>IF(C60=(VLOOKUP(A60,Meth2,5,FALSE)),(VLOOKUP(A60,Meth2,6,FALSE)),(VLOOKUP(A60,[2]!LeachSS,22,FALSE)))</f>
        <v>PQL</v>
      </c>
      <c r="E60" s="32">
        <f>IF((VLOOKUP(A60,[2]!LeachSS,24,FALSE))="0",(VLOOKUP(A60,[3]!Stwo,8,FALSE)),MIN((VLOOKUP(A60,[3]!Stwo,8,FALSE)),(VLOOKUP(A60,[2]!LeachSS,24,FALSE))))</f>
        <v>100</v>
      </c>
      <c r="F60" s="98" t="str">
        <f>IF(E60=(VLOOKUP(A60,Meth2,5,FALSE)),(VLOOKUP(A60,Meth2,6,FALSE)),(VLOOKUP(A60,[2]!LeachSS,25,FALSE)))</f>
        <v>Leaching</v>
      </c>
      <c r="G60" s="41">
        <f>IF((VLOOKUP(A60,[2]!LeachSS,27,FALSE))="0",(VLOOKUP(A60,[3]!Stwo,8,FALSE)),MIN((VLOOKUP(A60,[3]!Stwo,8,FALSE)),(VLOOKUP(A60,[2]!LeachSS,27,FALSE))))</f>
        <v>1000</v>
      </c>
      <c r="H60" s="92" t="str">
        <f>IF(G60=(VLOOKUP(A60,Meth2,5,FALSE)),(VLOOKUP(A60,Meth2,6,FALSE)),(VLOOKUP(A60,[2]!LeachSS,28,FALSE)))</f>
        <v>Leaching</v>
      </c>
    </row>
    <row r="61" spans="1:8">
      <c r="A61" s="28" t="s">
        <v>51</v>
      </c>
      <c r="B61" s="8" t="s">
        <v>162</v>
      </c>
      <c r="C61" s="86">
        <f>IF((VLOOKUP(A61,[2]!LeachSS,21,FALSE))="0",(VLOOKUP(A61,[3]!Stwo,8,FALSE)),MIN((VLOOKUP(A61,[3]!Stwo,8,FALSE)),(VLOOKUP(A61,[2]!LeachSS,21,FALSE))))</f>
        <v>3</v>
      </c>
      <c r="D61" s="95" t="str">
        <f>IF(C61=(VLOOKUP(A61,Meth2,5,FALSE)),(VLOOKUP(A61,Meth2,6,FALSE)),(VLOOKUP(A61,[2]!LeachSS,22,FALSE)))</f>
        <v>PQL</v>
      </c>
      <c r="E61" s="32">
        <f>IF((VLOOKUP(A61,[2]!LeachSS,24,FALSE))="0",(VLOOKUP(A61,[3]!Stwo,8,FALSE)),MIN((VLOOKUP(A61,[3]!Stwo,8,FALSE)),(VLOOKUP(A61,[2]!LeachSS,24,FALSE))))</f>
        <v>50</v>
      </c>
      <c r="F61" s="98" t="str">
        <f>IF(E61=(VLOOKUP(A61,Meth2,5,FALSE)),(VLOOKUP(A61,Meth2,6,FALSE)),(VLOOKUP(A61,[2]!LeachSS,25,FALSE)))</f>
        <v>Leaching</v>
      </c>
      <c r="G61" s="41">
        <f>IF((VLOOKUP(A61,[2]!LeachSS,27,FALSE))="0",(VLOOKUP(A61,[3]!Stwo,8,FALSE)),MIN((VLOOKUP(A61,[3]!Stwo,8,FALSE)),(VLOOKUP(A61,[2]!LeachSS,27,FALSE))))</f>
        <v>100</v>
      </c>
      <c r="H61" s="92" t="str">
        <f>IF(G61=(VLOOKUP(A61,Meth2,5,FALSE)),(VLOOKUP(A61,Meth2,6,FALSE)),(VLOOKUP(A61,[2]!LeachSS,28,FALSE)))</f>
        <v>Leaching</v>
      </c>
    </row>
    <row r="62" spans="1:8">
      <c r="A62" s="28" t="s">
        <v>50</v>
      </c>
      <c r="B62" s="8" t="s">
        <v>161</v>
      </c>
      <c r="C62" s="86">
        <f>IF((VLOOKUP(A62,[2]!LeachSS,21,FALSE))="0",(VLOOKUP(A62,[3]!Stwo,8,FALSE)),MIN((VLOOKUP(A62,[3]!Stwo,8,FALSE)),(VLOOKUP(A62,[2]!LeachSS,21,FALSE))))</f>
        <v>0.7</v>
      </c>
      <c r="D62" s="95" t="str">
        <f>IF(C62=(VLOOKUP(A62,Meth2,5,FALSE)),(VLOOKUP(A62,Meth2,6,FALSE)),(VLOOKUP(A62,[2]!LeachSS,22,FALSE)))</f>
        <v>PQL</v>
      </c>
      <c r="E62" s="32">
        <f>IF((VLOOKUP(A62,[2]!LeachSS,24,FALSE))="0",(VLOOKUP(A62,[3]!Stwo,8,FALSE)),MIN((VLOOKUP(A62,[3]!Stwo,8,FALSE)),(VLOOKUP(A62,[2]!LeachSS,24,FALSE))))</f>
        <v>10</v>
      </c>
      <c r="F62" s="98" t="str">
        <f>IF(E62=(VLOOKUP(A62,Meth2,5,FALSE)),(VLOOKUP(A62,Meth2,6,FALSE)),(VLOOKUP(A62,[2]!LeachSS,25,FALSE)))</f>
        <v>Cancer Risk</v>
      </c>
      <c r="G62" s="41">
        <f>IF((VLOOKUP(A62,[2]!LeachSS,27,FALSE))="0",(VLOOKUP(A62,[3]!Stwo,8,FALSE)),MIN((VLOOKUP(A62,[3]!Stwo,8,FALSE)),(VLOOKUP(A62,[2]!LeachSS,27,FALSE))))</f>
        <v>10</v>
      </c>
      <c r="H62" s="92" t="str">
        <f>IF(G62=(VLOOKUP(A62,Meth2,5,FALSE)),(VLOOKUP(A62,Meth2,6,FALSE)),(VLOOKUP(A62,[2]!LeachSS,28,FALSE)))</f>
        <v>Cancer Risk</v>
      </c>
    </row>
    <row r="63" spans="1:8">
      <c r="A63" s="28" t="s">
        <v>49</v>
      </c>
      <c r="B63" s="8" t="s">
        <v>160</v>
      </c>
      <c r="C63" s="86">
        <f>IF((VLOOKUP(A63,[2]!LeachSS,21,FALSE))="0",(VLOOKUP(A63,[3]!Stwo,8,FALSE)),MIN((VLOOKUP(A63,[3]!Stwo,8,FALSE)),(VLOOKUP(A63,[2]!LeachSS,21,FALSE))))</f>
        <v>0.2</v>
      </c>
      <c r="D63" s="95" t="str">
        <f>IF(C63=(VLOOKUP(A63,Meth2,5,FALSE)),(VLOOKUP(A63,Meth2,6,FALSE)),(VLOOKUP(A63,[2]!LeachSS,22,FALSE)))</f>
        <v>PQL</v>
      </c>
      <c r="E63" s="32">
        <f>IF((VLOOKUP(A63,[2]!LeachSS,24,FALSE))="0",(VLOOKUP(A63,[3]!Stwo,8,FALSE)),MIN((VLOOKUP(A63,[3]!Stwo,8,FALSE)),(VLOOKUP(A63,[2]!LeachSS,24,FALSE))))</f>
        <v>6</v>
      </c>
      <c r="F63" s="98" t="str">
        <f>IF(E63=(VLOOKUP(A63,Meth2,5,FALSE)),(VLOOKUP(A63,Meth2,6,FALSE)),(VLOOKUP(A63,[2]!LeachSS,25,FALSE)))</f>
        <v>Leaching</v>
      </c>
      <c r="G63" s="41">
        <f>IF((VLOOKUP(A63,[2]!LeachSS,27,FALSE))="0",(VLOOKUP(A63,[3]!Stwo,8,FALSE)),MIN((VLOOKUP(A63,[3]!Stwo,8,FALSE)),(VLOOKUP(A63,[2]!LeachSS,27,FALSE))))</f>
        <v>90</v>
      </c>
      <c r="H63" s="92" t="str">
        <f>IF(G63=(VLOOKUP(A63,Meth2,5,FALSE)),(VLOOKUP(A63,Meth2,6,FALSE)),(VLOOKUP(A63,[2]!LeachSS,28,FALSE)))</f>
        <v>Cancer Risk</v>
      </c>
    </row>
    <row r="64" spans="1:8">
      <c r="A64" s="28" t="s">
        <v>48</v>
      </c>
      <c r="B64" s="8" t="s">
        <v>159</v>
      </c>
      <c r="C64" s="86">
        <f>IF((VLOOKUP(A64,[2]!LeachSS,21,FALSE))="0",(VLOOKUP(A64,[3]!Stwo,8,FALSE)),MIN((VLOOKUP(A64,[3]!Stwo,8,FALSE)),(VLOOKUP(A64,[2]!LeachSS,21,FALSE))))</f>
        <v>0.5</v>
      </c>
      <c r="D64" s="95" t="str">
        <f>IF(C64=(VLOOKUP(A64,Meth2,5,FALSE)),(VLOOKUP(A64,Meth2,6,FALSE)),(VLOOKUP(A64,[2]!LeachSS,22,FALSE)))</f>
        <v>Leaching</v>
      </c>
      <c r="E64" s="32">
        <f>IF((VLOOKUP(A64,[2]!LeachSS,24,FALSE))="0",(VLOOKUP(A64,[3]!Stwo,8,FALSE)),MIN((VLOOKUP(A64,[3]!Stwo,8,FALSE)),(VLOOKUP(A64,[2]!LeachSS,24,FALSE))))</f>
        <v>500</v>
      </c>
      <c r="F64" s="98" t="str">
        <f>IF(E64=(VLOOKUP(A64,Meth2,5,FALSE)),(VLOOKUP(A64,Meth2,6,FALSE)),(VLOOKUP(A64,[2]!LeachSS,25,FALSE)))</f>
        <v>S-3 Standard</v>
      </c>
      <c r="G64" s="41">
        <f>IF((VLOOKUP(A64,[2]!LeachSS,27,FALSE))="0",(VLOOKUP(A64,[3]!Stwo,8,FALSE)),MIN((VLOOKUP(A64,[3]!Stwo,8,FALSE)),(VLOOKUP(A64,[2]!LeachSS,27,FALSE))))</f>
        <v>1</v>
      </c>
      <c r="H64" s="92" t="str">
        <f>IF(G64=(VLOOKUP(A64,Meth2,5,FALSE)),(VLOOKUP(A64,Meth2,6,FALSE)),(VLOOKUP(A64,[2]!LeachSS,28,FALSE)))</f>
        <v>Leaching</v>
      </c>
    </row>
    <row r="65" spans="1:9">
      <c r="A65" s="28" t="s">
        <v>47</v>
      </c>
      <c r="B65" s="8" t="s">
        <v>158</v>
      </c>
      <c r="C65" s="86">
        <f>IF((VLOOKUP(A65,[2]!LeachSS,21,FALSE))="0",(VLOOKUP(A65,[3]!Stwo,8,FALSE)),MIN((VLOOKUP(A65,[3]!Stwo,8,FALSE)),(VLOOKUP(A65,[2]!LeachSS,21,FALSE))))</f>
        <v>20</v>
      </c>
      <c r="D65" s="95" t="str">
        <f>IF(C65=(VLOOKUP(A65,Meth2,5,FALSE)),(VLOOKUP(A65,Meth2,6,FALSE)),(VLOOKUP(A65,[2]!LeachSS,22,FALSE)))</f>
        <v>S-3 Standard</v>
      </c>
      <c r="E65" s="32">
        <f>IF((VLOOKUP(A65,[2]!LeachSS,24,FALSE))="0",(VLOOKUP(A65,[3]!Stwo,8,FALSE)),MIN((VLOOKUP(A65,[3]!Stwo,8,FALSE)),(VLOOKUP(A65,[2]!LeachSS,24,FALSE))))</f>
        <v>20</v>
      </c>
      <c r="F65" s="98" t="str">
        <f>IF(E65=(VLOOKUP(A65,Meth2,5,FALSE)),(VLOOKUP(A65,Meth2,6,FALSE)),(VLOOKUP(A65,[2]!LeachSS,25,FALSE)))</f>
        <v>S-3 Standard</v>
      </c>
      <c r="G65" s="41">
        <f>IF((VLOOKUP(A65,[2]!LeachSS,27,FALSE))="0",(VLOOKUP(A65,[3]!Stwo,8,FALSE)),MIN((VLOOKUP(A65,[3]!Stwo,8,FALSE)),(VLOOKUP(A65,[2]!LeachSS,27,FALSE))))</f>
        <v>20</v>
      </c>
      <c r="H65" s="92" t="str">
        <f>IF(G65=(VLOOKUP(A65,Meth2,5,FALSE)),(VLOOKUP(A65,Meth2,6,FALSE)),(VLOOKUP(A65,[2]!LeachSS,28,FALSE)))</f>
        <v>S-3 Standard</v>
      </c>
    </row>
    <row r="66" spans="1:9">
      <c r="A66" s="28" t="s">
        <v>296</v>
      </c>
      <c r="B66" s="8" t="s">
        <v>157</v>
      </c>
      <c r="C66" s="86">
        <f>IF((VLOOKUP(A66,[2]!LeachSS,21,FALSE))="0",(VLOOKUP(A66,[3]!Stwo,8,FALSE)),MIN((VLOOKUP(A66,[3]!Stwo,8,FALSE)),(VLOOKUP(A66,[2]!LeachSS,21,FALSE))))</f>
        <v>40</v>
      </c>
      <c r="D66" s="95" t="str">
        <f>IF(C66=(VLOOKUP(A66,Meth2,5,FALSE)),(VLOOKUP(A66,Meth2,6,FALSE)),(VLOOKUP(A66,[2]!LeachSS,22,FALSE)))</f>
        <v>Leaching</v>
      </c>
      <c r="E66" s="32">
        <f>IF((VLOOKUP(A66,[2]!LeachSS,24,FALSE))="0",(VLOOKUP(A66,[3]!Stwo,8,FALSE)),MIN((VLOOKUP(A66,[3]!Stwo,8,FALSE)),(VLOOKUP(A66,[2]!LeachSS,24,FALSE))))</f>
        <v>1000</v>
      </c>
      <c r="F66" s="98" t="str">
        <f>IF(E66=(VLOOKUP(A66,Meth2,5,FALSE)),(VLOOKUP(A66,Meth2,6,FALSE)),(VLOOKUP(A66,[2]!LeachSS,25,FALSE)))</f>
        <v>Ceiling (Medium)</v>
      </c>
      <c r="G66" s="41">
        <f>IF((VLOOKUP(A66,[2]!LeachSS,27,FALSE))="0",(VLOOKUP(A66,[3]!Stwo,8,FALSE)),MIN((VLOOKUP(A66,[3]!Stwo,8,FALSE)),(VLOOKUP(A66,[2]!LeachSS,27,FALSE))))</f>
        <v>1000</v>
      </c>
      <c r="H66" s="92" t="str">
        <f>IF(G66=(VLOOKUP(A66,Meth2,5,FALSE)),(VLOOKUP(A66,Meth2,6,FALSE)),(VLOOKUP(A66,[2]!LeachSS,28,FALSE)))</f>
        <v>Ceiling (Medium)</v>
      </c>
    </row>
    <row r="67" spans="1:9">
      <c r="A67" s="28" t="s">
        <v>156</v>
      </c>
      <c r="B67" s="8" t="s">
        <v>155</v>
      </c>
      <c r="C67" s="86">
        <f>IF((VLOOKUP(A67,[2]!LeachSS,21,FALSE))="0",(VLOOKUP(A67,[3]!Stwo,8,FALSE)),MIN((VLOOKUP(A67,[3]!Stwo,8,FALSE)),(VLOOKUP(A67,[2]!LeachSS,21,FALSE))))</f>
        <v>0.1</v>
      </c>
      <c r="D67" s="95" t="str">
        <f>IF(C67=(VLOOKUP(A67,Meth2,5,FALSE)),(VLOOKUP(A67,Meth2,6,FALSE)),(VLOOKUP(A67,[2]!LeachSS,22,FALSE)))</f>
        <v>PQL</v>
      </c>
      <c r="E67" s="32">
        <f>IF((VLOOKUP(A67,[2]!LeachSS,24,FALSE))="0",(VLOOKUP(A67,[3]!Stwo,8,FALSE)),MIN((VLOOKUP(A67,[3]!Stwo,8,FALSE)),(VLOOKUP(A67,[2]!LeachSS,24,FALSE))))</f>
        <v>0.1</v>
      </c>
      <c r="F67" s="98" t="str">
        <f>IF(E67=(VLOOKUP(A67,Meth2,5,FALSE)),(VLOOKUP(A67,Meth2,6,FALSE)),(VLOOKUP(A67,[2]!LeachSS,25,FALSE)))</f>
        <v>PQL</v>
      </c>
      <c r="G67" s="41">
        <f>IF((VLOOKUP(A67,[2]!LeachSS,27,FALSE))="0",(VLOOKUP(A67,[3]!Stwo,8,FALSE)),MIN((VLOOKUP(A67,[3]!Stwo,8,FALSE)),(VLOOKUP(A67,[2]!LeachSS,27,FALSE))))</f>
        <v>5</v>
      </c>
      <c r="H67" s="92" t="str">
        <f>IF(G67=(VLOOKUP(A67,Meth2,5,FALSE)),(VLOOKUP(A67,Meth2,6,FALSE)),(VLOOKUP(A67,[2]!LeachSS,28,FALSE)))</f>
        <v>Cancer Risk</v>
      </c>
      <c r="I67" s="72"/>
    </row>
    <row r="68" spans="1:9">
      <c r="A68" s="28" t="s">
        <v>46</v>
      </c>
      <c r="B68" s="8" t="s">
        <v>154</v>
      </c>
      <c r="C68" s="86">
        <f>IF((VLOOKUP(A68,[2]!LeachSS,21,FALSE))="0",(VLOOKUP(A68,[3]!Stwo,8,FALSE)),MIN((VLOOKUP(A68,[3]!Stwo,8,FALSE)),(VLOOKUP(A68,[2]!LeachSS,21,FALSE))))</f>
        <v>3000</v>
      </c>
      <c r="D68" s="95" t="str">
        <f>IF(C68=(VLOOKUP(A68,Meth2,5,FALSE)),(VLOOKUP(A68,Meth2,6,FALSE)),(VLOOKUP(A68,[2]!LeachSS,22,FALSE)))</f>
        <v>Ceiling (High)</v>
      </c>
      <c r="E68" s="32">
        <f>IF((VLOOKUP(A68,[2]!LeachSS,24,FALSE))="0",(VLOOKUP(A68,[3]!Stwo,8,FALSE)),MIN((VLOOKUP(A68,[3]!Stwo,8,FALSE)),(VLOOKUP(A68,[2]!LeachSS,24,FALSE))))</f>
        <v>3000</v>
      </c>
      <c r="F68" s="98" t="str">
        <f>IF(E68=(VLOOKUP(A68,Meth2,5,FALSE)),(VLOOKUP(A68,Meth2,6,FALSE)),(VLOOKUP(A68,[2]!LeachSS,25,FALSE)))</f>
        <v>Ceiling (High)</v>
      </c>
      <c r="G68" s="41">
        <f>IF((VLOOKUP(A68,[2]!LeachSS,27,FALSE))="0",(VLOOKUP(A68,[3]!Stwo,8,FALSE)),MIN((VLOOKUP(A68,[3]!Stwo,8,FALSE)),(VLOOKUP(A68,[2]!LeachSS,27,FALSE))))</f>
        <v>3000</v>
      </c>
      <c r="H68" s="92" t="str">
        <f>IF(G68=(VLOOKUP(A68,Meth2,5,FALSE)),(VLOOKUP(A68,Meth2,6,FALSE)),(VLOOKUP(A68,[2]!LeachSS,28,FALSE)))</f>
        <v>Ceiling (High)</v>
      </c>
    </row>
    <row r="69" spans="1:9">
      <c r="A69" s="28" t="s">
        <v>45</v>
      </c>
      <c r="B69" s="8" t="s">
        <v>153</v>
      </c>
      <c r="C69" s="86">
        <f>IF((VLOOKUP(A69,[2]!LeachSS,21,FALSE))="0",(VLOOKUP(A69,[3]!Stwo,8,FALSE)),MIN((VLOOKUP(A69,[3]!Stwo,8,FALSE)),(VLOOKUP(A69,[2]!LeachSS,21,FALSE))))</f>
        <v>3000</v>
      </c>
      <c r="D69" s="95" t="str">
        <f>IF(C69=(VLOOKUP(A69,Meth2,5,FALSE)),(VLOOKUP(A69,Meth2,6,FALSE)),(VLOOKUP(A69,[2]!LeachSS,22,FALSE)))</f>
        <v>Ceiling (High)</v>
      </c>
      <c r="E69" s="32">
        <f>IF((VLOOKUP(A69,[2]!LeachSS,24,FALSE))="0",(VLOOKUP(A69,[3]!Stwo,8,FALSE)),MIN((VLOOKUP(A69,[3]!Stwo,8,FALSE)),(VLOOKUP(A69,[2]!LeachSS,24,FALSE))))</f>
        <v>3000</v>
      </c>
      <c r="F69" s="98" t="str">
        <f>IF(E69=(VLOOKUP(A69,Meth2,5,FALSE)),(VLOOKUP(A69,Meth2,6,FALSE)),(VLOOKUP(A69,[2]!LeachSS,25,FALSE)))</f>
        <v>Ceiling (High)</v>
      </c>
      <c r="G69" s="41">
        <f>IF((VLOOKUP(A69,[2]!LeachSS,27,FALSE))="0",(VLOOKUP(A69,[3]!Stwo,8,FALSE)),MIN((VLOOKUP(A69,[3]!Stwo,8,FALSE)),(VLOOKUP(A69,[2]!LeachSS,27,FALSE))))</f>
        <v>3000</v>
      </c>
      <c r="H69" s="92" t="str">
        <f>IF(G69=(VLOOKUP(A69,Meth2,5,FALSE)),(VLOOKUP(A69,Meth2,6,FALSE)),(VLOOKUP(A69,[2]!LeachSS,28,FALSE)))</f>
        <v>Ceiling (High)</v>
      </c>
    </row>
    <row r="70" spans="1:9">
      <c r="A70" s="28" t="s">
        <v>44</v>
      </c>
      <c r="B70" s="8" t="s">
        <v>152</v>
      </c>
      <c r="C70" s="86">
        <f>IF((VLOOKUP(A70,[2]!LeachSS,21,FALSE))="0",(VLOOKUP(A70,[3]!Stwo,8,FALSE)),MIN((VLOOKUP(A70,[3]!Stwo,8,FALSE)),(VLOOKUP(A70,[2]!LeachSS,21,FALSE))))</f>
        <v>2</v>
      </c>
      <c r="D70" s="95" t="str">
        <f>IF(C70=(VLOOKUP(A70,Meth2,5,FALSE)),(VLOOKUP(A70,Meth2,6,FALSE)),(VLOOKUP(A70,[2]!LeachSS,22,FALSE)))</f>
        <v>Cancer Risk</v>
      </c>
      <c r="E70" s="32">
        <f>IF((VLOOKUP(A70,[2]!LeachSS,24,FALSE))="0",(VLOOKUP(A70,[3]!Stwo,8,FALSE)),MIN((VLOOKUP(A70,[3]!Stwo,8,FALSE)),(VLOOKUP(A70,[2]!LeachSS,24,FALSE))))</f>
        <v>2</v>
      </c>
      <c r="F70" s="98" t="str">
        <f>IF(E70=(VLOOKUP(A70,Meth2,5,FALSE)),(VLOOKUP(A70,Meth2,6,FALSE)),(VLOOKUP(A70,[2]!LeachSS,25,FALSE)))</f>
        <v>Cancer Risk</v>
      </c>
      <c r="G70" s="41">
        <f>IF((VLOOKUP(A70,[2]!LeachSS,27,FALSE))="0",(VLOOKUP(A70,[3]!Stwo,8,FALSE)),MIN((VLOOKUP(A70,[3]!Stwo,8,FALSE)),(VLOOKUP(A70,[2]!LeachSS,27,FALSE))))</f>
        <v>2</v>
      </c>
      <c r="H70" s="92" t="str">
        <f>IF(G70=(VLOOKUP(A70,Meth2,5,FALSE)),(VLOOKUP(A70,Meth2,6,FALSE)),(VLOOKUP(A70,[2]!LeachSS,28,FALSE)))</f>
        <v>Cancer Risk</v>
      </c>
    </row>
    <row r="71" spans="1:9">
      <c r="A71" s="28" t="s">
        <v>43</v>
      </c>
      <c r="B71" s="8" t="s">
        <v>151</v>
      </c>
      <c r="C71" s="86">
        <f>IF((VLOOKUP(A71,[2]!LeachSS,21,FALSE))="0",(VLOOKUP(A71,[3]!Stwo,8,FALSE)),MIN((VLOOKUP(A71,[3]!Stwo,8,FALSE)),(VLOOKUP(A71,[2]!LeachSS,21,FALSE))))</f>
        <v>0.9</v>
      </c>
      <c r="D71" s="95" t="str">
        <f>IF(C71=(VLOOKUP(A71,Meth2,5,FALSE)),(VLOOKUP(A71,Meth2,6,FALSE)),(VLOOKUP(A71,[2]!LeachSS,22,FALSE)))</f>
        <v>Cancer Risk</v>
      </c>
      <c r="E71" s="32">
        <f>IF((VLOOKUP(A71,[2]!LeachSS,24,FALSE))="0",(VLOOKUP(A71,[3]!Stwo,8,FALSE)),MIN((VLOOKUP(A71,[3]!Stwo,8,FALSE)),(VLOOKUP(A71,[2]!LeachSS,24,FALSE))))</f>
        <v>0.9</v>
      </c>
      <c r="F71" s="98" t="str">
        <f>IF(E71=(VLOOKUP(A71,Meth2,5,FALSE)),(VLOOKUP(A71,Meth2,6,FALSE)),(VLOOKUP(A71,[2]!LeachSS,25,FALSE)))</f>
        <v>Cancer Risk</v>
      </c>
      <c r="G71" s="41">
        <f>IF((VLOOKUP(A71,[2]!LeachSS,27,FALSE))="0",(VLOOKUP(A71,[3]!Stwo,8,FALSE)),MIN((VLOOKUP(A71,[3]!Stwo,8,FALSE)),(VLOOKUP(A71,[2]!LeachSS,27,FALSE))))</f>
        <v>0.9</v>
      </c>
      <c r="H71" s="92" t="str">
        <f>IF(G71=(VLOOKUP(A71,Meth2,5,FALSE)),(VLOOKUP(A71,Meth2,6,FALSE)),(VLOOKUP(A71,[2]!LeachSS,28,FALSE)))</f>
        <v>Cancer Risk</v>
      </c>
    </row>
    <row r="72" spans="1:9">
      <c r="A72" s="28" t="s">
        <v>42</v>
      </c>
      <c r="B72" s="8" t="s">
        <v>150</v>
      </c>
      <c r="C72" s="86">
        <f>IF((VLOOKUP(A72,[2]!LeachSS,21,FALSE))="0",(VLOOKUP(A72,[3]!Stwo,8,FALSE)),MIN((VLOOKUP(A72,[3]!Stwo,8,FALSE)),(VLOOKUP(A72,[2]!LeachSS,21,FALSE))))</f>
        <v>0.8</v>
      </c>
      <c r="D72" s="95" t="str">
        <f>IF(C72=(VLOOKUP(A72,Meth2,5,FALSE)),(VLOOKUP(A72,Meth2,6,FALSE)),(VLOOKUP(A72,[2]!LeachSS,22,FALSE)))</f>
        <v>S-3 Standard</v>
      </c>
      <c r="E72" s="32">
        <f>IF((VLOOKUP(A72,[2]!LeachSS,24,FALSE))="0",(VLOOKUP(A72,[3]!Stwo,8,FALSE)),MIN((VLOOKUP(A72,[3]!Stwo,8,FALSE)),(VLOOKUP(A72,[2]!LeachSS,24,FALSE))))</f>
        <v>0.8</v>
      </c>
      <c r="F72" s="98" t="str">
        <f>IF(E72=(VLOOKUP(A72,Meth2,5,FALSE)),(VLOOKUP(A72,Meth2,6,FALSE)),(VLOOKUP(A72,[2]!LeachSS,25,FALSE)))</f>
        <v>S-3 Standard</v>
      </c>
      <c r="G72" s="41">
        <f>IF((VLOOKUP(A72,[2]!LeachSS,27,FALSE))="0",(VLOOKUP(A72,[3]!Stwo,8,FALSE)),MIN((VLOOKUP(A72,[3]!Stwo,8,FALSE)),(VLOOKUP(A72,[2]!LeachSS,27,FALSE))))</f>
        <v>0.8</v>
      </c>
      <c r="H72" s="92" t="str">
        <f>IF(G72=(VLOOKUP(A72,Meth2,5,FALSE)),(VLOOKUP(A72,Meth2,6,FALSE)),(VLOOKUP(A72,[2]!LeachSS,28,FALSE)))</f>
        <v>S-3 Standard</v>
      </c>
    </row>
    <row r="73" spans="1:9">
      <c r="A73" s="28" t="s">
        <v>41</v>
      </c>
      <c r="B73" s="8" t="s">
        <v>149</v>
      </c>
      <c r="C73" s="86">
        <f>IF((VLOOKUP(A73,[2]!LeachSS,21,FALSE))="0",(VLOOKUP(A73,[3]!Stwo,8,FALSE)),MIN((VLOOKUP(A73,[3]!Stwo,8,FALSE)),(VLOOKUP(A73,[2]!LeachSS,21,FALSE))))</f>
        <v>100</v>
      </c>
      <c r="D73" s="95" t="str">
        <f>IF(C73=(VLOOKUP(A73,Meth2,5,FALSE)),(VLOOKUP(A73,Meth2,6,FALSE)),(VLOOKUP(A73,[2]!LeachSS,22,FALSE)))</f>
        <v>Cancer Risk</v>
      </c>
      <c r="E73" s="32">
        <f>IF((VLOOKUP(A73,[2]!LeachSS,24,FALSE))="0",(VLOOKUP(A73,[3]!Stwo,8,FALSE)),MIN((VLOOKUP(A73,[3]!Stwo,8,FALSE)),(VLOOKUP(A73,[2]!LeachSS,24,FALSE))))</f>
        <v>100</v>
      </c>
      <c r="F73" s="98" t="str">
        <f>IF(E73=(VLOOKUP(A73,Meth2,5,FALSE)),(VLOOKUP(A73,Meth2,6,FALSE)),(VLOOKUP(A73,[2]!LeachSS,25,FALSE)))</f>
        <v>Cancer Risk</v>
      </c>
      <c r="G73" s="41">
        <f>IF((VLOOKUP(A73,[2]!LeachSS,27,FALSE))="0",(VLOOKUP(A73,[3]!Stwo,8,FALSE)),MIN((VLOOKUP(A73,[3]!Stwo,8,FALSE)),(VLOOKUP(A73,[2]!LeachSS,27,FALSE))))</f>
        <v>100</v>
      </c>
      <c r="H73" s="92" t="str">
        <f>IF(G73=(VLOOKUP(A73,Meth2,5,FALSE)),(VLOOKUP(A73,Meth2,6,FALSE)),(VLOOKUP(A73,[2]!LeachSS,28,FALSE)))</f>
        <v>Cancer Risk</v>
      </c>
    </row>
    <row r="74" spans="1:9">
      <c r="A74" s="63" t="s">
        <v>40</v>
      </c>
      <c r="B74" s="8" t="s">
        <v>148</v>
      </c>
      <c r="C74" s="86">
        <f>IF((VLOOKUP(A74,[2]!LeachSS,21,FALSE))="0",(VLOOKUP(A74,[3]!Stwo,8,FALSE)),MIN((VLOOKUP(A74,[3]!Stwo,8,FALSE)),(VLOOKUP(A74,[2]!LeachSS,21,FALSE))))</f>
        <v>3.0000000000000001E-3</v>
      </c>
      <c r="D74" s="95" t="str">
        <f>IF(C74=(VLOOKUP(A74,Meth2,5,FALSE)),(VLOOKUP(A74,Meth2,6,FALSE)),(VLOOKUP(A74,[2]!LeachSS,22,FALSE)))</f>
        <v>Leaching</v>
      </c>
      <c r="E74" s="32">
        <f>IF((VLOOKUP(A74,[2]!LeachSS,24,FALSE))="0",(VLOOKUP(A74,[3]!Stwo,8,FALSE)),MIN((VLOOKUP(A74,[3]!Stwo,8,FALSE)),(VLOOKUP(A74,[2]!LeachSS,24,FALSE))))</f>
        <v>2</v>
      </c>
      <c r="F74" s="98" t="str">
        <f>IF(E74=(VLOOKUP(A74,Meth2,5,FALSE)),(VLOOKUP(A74,Meth2,6,FALSE)),(VLOOKUP(A74,[2]!LeachSS,25,FALSE)))</f>
        <v>Leaching</v>
      </c>
      <c r="G74" s="41">
        <f>IF((VLOOKUP(A74,[2]!LeachSS,27,FALSE))="0",(VLOOKUP(A74,[3]!Stwo,8,FALSE)),MIN((VLOOKUP(A74,[3]!Stwo,8,FALSE)),(VLOOKUP(A74,[2]!LeachSS,27,FALSE))))</f>
        <v>0.5</v>
      </c>
      <c r="H74" s="92" t="str">
        <f>IF(G74=(VLOOKUP(A74,Meth2,5,FALSE)),(VLOOKUP(A74,Meth2,6,FALSE)),(VLOOKUP(A74,[2]!LeachSS,28,FALSE)))</f>
        <v>Leaching</v>
      </c>
    </row>
    <row r="75" spans="1:9">
      <c r="A75" s="28" t="s">
        <v>39</v>
      </c>
      <c r="B75" s="8" t="s">
        <v>147</v>
      </c>
      <c r="C75" s="86">
        <f>IF((VLOOKUP(A75,[2]!LeachSS,21,FALSE))="0",(VLOOKUP(A75,[3]!Stwo,8,FALSE)),MIN((VLOOKUP(A75,[3]!Stwo,8,FALSE)),(VLOOKUP(A75,[2]!LeachSS,21,FALSE))))</f>
        <v>0.7</v>
      </c>
      <c r="D75" s="95" t="str">
        <f>IF(C75=(VLOOKUP(A75,Meth2,5,FALSE)),(VLOOKUP(A75,Meth2,6,FALSE)),(VLOOKUP(A75,[2]!LeachSS,22,FALSE)))</f>
        <v>PQL</v>
      </c>
      <c r="E75" s="32">
        <f>IF((VLOOKUP(A75,[2]!LeachSS,24,FALSE))="0",(VLOOKUP(A75,[3]!Stwo,8,FALSE)),MIN((VLOOKUP(A75,[3]!Stwo,8,FALSE)),(VLOOKUP(A75,[2]!LeachSS,24,FALSE))))</f>
        <v>3</v>
      </c>
      <c r="F75" s="98" t="str">
        <f>IF(E75=(VLOOKUP(A75,Meth2,5,FALSE)),(VLOOKUP(A75,Meth2,6,FALSE)),(VLOOKUP(A75,[2]!LeachSS,25,FALSE)))</f>
        <v>Leaching</v>
      </c>
      <c r="G75" s="41">
        <f>IF((VLOOKUP(A75,[2]!LeachSS,27,FALSE))="0",(VLOOKUP(A75,[3]!Stwo,8,FALSE)),MIN((VLOOKUP(A75,[3]!Stwo,8,FALSE)),(VLOOKUP(A75,[2]!LeachSS,27,FALSE))))</f>
        <v>200</v>
      </c>
      <c r="H75" s="92" t="str">
        <f>IF(G75=(VLOOKUP(A75,Meth2,5,FALSE)),(VLOOKUP(A75,Meth2,6,FALSE)),(VLOOKUP(A75,[2]!LeachSS,28,FALSE)))</f>
        <v>Cancer Risk</v>
      </c>
    </row>
    <row r="76" spans="1:9">
      <c r="A76" s="28" t="s">
        <v>38</v>
      </c>
      <c r="B76" s="9" t="s">
        <v>146</v>
      </c>
      <c r="C76" s="86">
        <f>IF((VLOOKUP(A76,[2]!LeachSS,21,FALSE))="0",(VLOOKUP(A76,[3]!Stwo,8,FALSE)),MIN((VLOOKUP(A76,[3]!Stwo,8,FALSE)),(VLOOKUP(A76,[2]!LeachSS,21,FALSE))))</f>
        <v>2</v>
      </c>
      <c r="D76" s="95" t="str">
        <f>IF(C76=(VLOOKUP(A76,Meth2,5,FALSE)),(VLOOKUP(A76,Meth2,6,FALSE)),(VLOOKUP(A76,[2]!LeachSS,22,FALSE)))</f>
        <v>PQL</v>
      </c>
      <c r="E76" s="32">
        <f>IF((VLOOKUP(A76,[2]!LeachSS,24,FALSE))="0",(VLOOKUP(A76,[3]!Stwo,8,FALSE)),MIN((VLOOKUP(A76,[3]!Stwo,8,FALSE)),(VLOOKUP(A76,[2]!LeachSS,24,FALSE))))</f>
        <v>100</v>
      </c>
      <c r="F76" s="98" t="str">
        <f>IF(E76=(VLOOKUP(A76,Meth2,5,FALSE)),(VLOOKUP(A76,Meth2,6,FALSE)),(VLOOKUP(A76,[2]!LeachSS,25,FALSE)))</f>
        <v>Leaching</v>
      </c>
      <c r="G76" s="41">
        <f>IF((VLOOKUP(A76,[2]!LeachSS,27,FALSE))="0",(VLOOKUP(A76,[3]!Stwo,8,FALSE)),MIN((VLOOKUP(A76,[3]!Stwo,8,FALSE)),(VLOOKUP(A76,[2]!LeachSS,27,FALSE))))</f>
        <v>1000</v>
      </c>
      <c r="H76" s="92" t="str">
        <f>IF(G76=(VLOOKUP(A76,Meth2,5,FALSE)),(VLOOKUP(A76,Meth2,6,FALSE)),(VLOOKUP(A76,[2]!LeachSS,28,FALSE)))</f>
        <v>Leaching</v>
      </c>
    </row>
    <row r="77" spans="1:9">
      <c r="A77" s="28" t="s">
        <v>37</v>
      </c>
      <c r="B77" s="8" t="s">
        <v>145</v>
      </c>
      <c r="C77" s="86">
        <f>IF((VLOOKUP(A77,[2]!LeachSS,21,FALSE))="0",(VLOOKUP(A77,[3]!Stwo,8,FALSE)),MIN((VLOOKUP(A77,[3]!Stwo,8,FALSE)),(VLOOKUP(A77,[2]!LeachSS,21,FALSE))))</f>
        <v>40</v>
      </c>
      <c r="D77" s="95" t="str">
        <f>IF(C77=(VLOOKUP(A77,Meth2,5,FALSE)),(VLOOKUP(A77,Meth2,6,FALSE)),(VLOOKUP(A77,[2]!LeachSS,22,FALSE)))</f>
        <v>Cancer Risk</v>
      </c>
      <c r="E77" s="32">
        <f>IF((VLOOKUP(A77,[2]!LeachSS,24,FALSE))="0",(VLOOKUP(A77,[3]!Stwo,8,FALSE)),MIN((VLOOKUP(A77,[3]!Stwo,8,FALSE)),(VLOOKUP(A77,[2]!LeachSS,24,FALSE))))</f>
        <v>40</v>
      </c>
      <c r="F77" s="98" t="str">
        <f>IF(E77=(VLOOKUP(A77,Meth2,5,FALSE)),(VLOOKUP(A77,Meth2,6,FALSE)),(VLOOKUP(A77,[2]!LeachSS,25,FALSE)))</f>
        <v>Cancer Risk</v>
      </c>
      <c r="G77" s="41">
        <f>IF((VLOOKUP(A77,[2]!LeachSS,27,FALSE))="0",(VLOOKUP(A77,[3]!Stwo,8,FALSE)),MIN((VLOOKUP(A77,[3]!Stwo,8,FALSE)),(VLOOKUP(A77,[2]!LeachSS,27,FALSE))))</f>
        <v>40</v>
      </c>
      <c r="H77" s="92" t="str">
        <f>IF(G77=(VLOOKUP(A77,Meth2,5,FALSE)),(VLOOKUP(A77,Meth2,6,FALSE)),(VLOOKUP(A77,[2]!LeachSS,28,FALSE)))</f>
        <v>Cancer Risk</v>
      </c>
    </row>
    <row r="78" spans="1:9" ht="13.5" thickBot="1">
      <c r="A78" s="62" t="s">
        <v>36</v>
      </c>
      <c r="B78" s="7" t="s">
        <v>144</v>
      </c>
      <c r="C78" s="87">
        <f>IF((VLOOKUP(A78,[2]!LeachSS,21,FALSE))="0",(VLOOKUP(A78,[3]!Stwo,8,FALSE)),MIN((VLOOKUP(A78,[3]!Stwo,8,FALSE)),(VLOOKUP(A78,[2]!LeachSS,21,FALSE))))</f>
        <v>600</v>
      </c>
      <c r="D78" s="96" t="str">
        <f>IF(C78=(VLOOKUP(A78,Meth2,5,FALSE)),(VLOOKUP(A78,Meth2,6,FALSE)),(VLOOKUP(A78,[2]!LeachSS,22,FALSE)))</f>
        <v>Background</v>
      </c>
      <c r="E78" s="36">
        <f>IF((VLOOKUP(A78,[2]!LeachSS,24,FALSE))="0",(VLOOKUP(A78,[3]!Stwo,8,FALSE)),MIN((VLOOKUP(A78,[3]!Stwo,8,FALSE)),(VLOOKUP(A78,[2]!LeachSS,24,FALSE))))</f>
        <v>600</v>
      </c>
      <c r="F78" s="99" t="str">
        <f>IF(E78=(VLOOKUP(A78,Meth2,5,FALSE)),(VLOOKUP(A78,Meth2,6,FALSE)),(VLOOKUP(A78,[2]!LeachSS,25,FALSE)))</f>
        <v>Background</v>
      </c>
      <c r="G78" s="44">
        <f>IF((VLOOKUP(A78,[2]!LeachSS,27,FALSE))="0",(VLOOKUP(A78,[3]!Stwo,8,FALSE)),MIN((VLOOKUP(A78,[3]!Stwo,8,FALSE)),(VLOOKUP(A78,[2]!LeachSS,27,FALSE))))</f>
        <v>600</v>
      </c>
      <c r="H78" s="93" t="str">
        <f>IF(G78=(VLOOKUP(A78,Meth2,5,FALSE)),(VLOOKUP(A78,Meth2,6,FALSE)),(VLOOKUP(A78,[2]!LeachSS,28,FALSE)))</f>
        <v>Background</v>
      </c>
    </row>
    <row r="79" spans="1:9">
      <c r="A79" s="28" t="s">
        <v>35</v>
      </c>
      <c r="B79" s="8" t="s">
        <v>143</v>
      </c>
      <c r="C79" s="86">
        <f>IF((VLOOKUP(A79,[2]!LeachSS,21,FALSE))="0",(VLOOKUP(A79,[3]!Stwo,8,FALSE)),MIN((VLOOKUP(A79,[3]!Stwo,8,FALSE)),(VLOOKUP(A79,[2]!LeachSS,21,FALSE))))</f>
        <v>30</v>
      </c>
      <c r="D79" s="95" t="str">
        <f>IF(C79=(VLOOKUP(A79,Meth2,5,FALSE)),(VLOOKUP(A79,Meth2,6,FALSE)),(VLOOKUP(A79,[2]!LeachSS,22,FALSE)))</f>
        <v>S-3 Standard</v>
      </c>
      <c r="E79" s="32">
        <f>IF((VLOOKUP(A79,[2]!LeachSS,24,FALSE))="0",(VLOOKUP(A79,[3]!Stwo,8,FALSE)),MIN((VLOOKUP(A79,[3]!Stwo,8,FALSE)),(VLOOKUP(A79,[2]!LeachSS,24,FALSE))))</f>
        <v>30</v>
      </c>
      <c r="F79" s="98" t="str">
        <f>IF(E79=(VLOOKUP(A79,Meth2,5,FALSE)),(VLOOKUP(A79,Meth2,6,FALSE)),(VLOOKUP(A79,[2]!LeachSS,25,FALSE)))</f>
        <v>S-3 Standard</v>
      </c>
      <c r="G79" s="41">
        <f>IF((VLOOKUP(A79,[2]!LeachSS,27,FALSE))="0",(VLOOKUP(A79,[3]!Stwo,8,FALSE)),MIN((VLOOKUP(A79,[3]!Stwo,8,FALSE)),(VLOOKUP(A79,[2]!LeachSS,27,FALSE))))</f>
        <v>30</v>
      </c>
      <c r="H79" s="92" t="str">
        <f>IF(G79=(VLOOKUP(A79,Meth2,5,FALSE)),(VLOOKUP(A79,Meth2,6,FALSE)),(VLOOKUP(A79,[2]!LeachSS,28,FALSE)))</f>
        <v>S-3 Standard</v>
      </c>
    </row>
    <row r="80" spans="1:9">
      <c r="A80" s="28" t="s">
        <v>34</v>
      </c>
      <c r="B80" s="8" t="s">
        <v>142</v>
      </c>
      <c r="C80" s="86">
        <f>IF((VLOOKUP(A80,[2]!LeachSS,21,FALSE))="0",(VLOOKUP(A80,[3]!Stwo,8,FALSE)),MIN((VLOOKUP(A80,[3]!Stwo,8,FALSE)),(VLOOKUP(A80,[2]!LeachSS,21,FALSE))))</f>
        <v>400</v>
      </c>
      <c r="D80" s="95" t="str">
        <f>IF(C80=(VLOOKUP(A80,Meth2,5,FALSE)),(VLOOKUP(A80,Meth2,6,FALSE)),(VLOOKUP(A80,[2]!LeachSS,22,FALSE)))</f>
        <v>S-3 Standard</v>
      </c>
      <c r="E80" s="32">
        <f>IF((VLOOKUP(A80,[2]!LeachSS,24,FALSE))="0",(VLOOKUP(A80,[3]!Stwo,8,FALSE)),MIN((VLOOKUP(A80,[3]!Stwo,8,FALSE)),(VLOOKUP(A80,[2]!LeachSS,24,FALSE))))</f>
        <v>400</v>
      </c>
      <c r="F80" s="98" t="str">
        <f>IF(E80=(VLOOKUP(A80,Meth2,5,FALSE)),(VLOOKUP(A80,Meth2,6,FALSE)),(VLOOKUP(A80,[2]!LeachSS,25,FALSE)))</f>
        <v>S-3 Standard</v>
      </c>
      <c r="G80" s="41">
        <f>IF((VLOOKUP(A80,[2]!LeachSS,27,FALSE))="0",(VLOOKUP(A80,[3]!Stwo,8,FALSE)),MIN((VLOOKUP(A80,[3]!Stwo,8,FALSE)),(VLOOKUP(A80,[2]!LeachSS,27,FALSE))))</f>
        <v>400</v>
      </c>
      <c r="H80" s="92" t="str">
        <f>IF(G80=(VLOOKUP(A80,Meth2,5,FALSE)),(VLOOKUP(A80,Meth2,6,FALSE)),(VLOOKUP(A80,[2]!LeachSS,28,FALSE)))</f>
        <v>S-3 Standard</v>
      </c>
    </row>
    <row r="81" spans="1:8">
      <c r="A81" s="28" t="s">
        <v>33</v>
      </c>
      <c r="B81" s="8" t="s">
        <v>141</v>
      </c>
      <c r="C81" s="86">
        <f>IF((VLOOKUP(A81,[2]!LeachSS,21,FALSE))="0",(VLOOKUP(A81,[3]!Stwo,8,FALSE)),MIN((VLOOKUP(A81,[3]!Stwo,8,FALSE)),(VLOOKUP(A81,[2]!LeachSS,21,FALSE))))</f>
        <v>4</v>
      </c>
      <c r="D81" s="95" t="str">
        <f>IF(C81=(VLOOKUP(A81,Meth2,5,FALSE)),(VLOOKUP(A81,Meth2,6,FALSE)),(VLOOKUP(A81,[2]!LeachSS,22,FALSE)))</f>
        <v>Leaching</v>
      </c>
      <c r="E81" s="32">
        <f>IF((VLOOKUP(A81,[2]!LeachSS,24,FALSE))="0",(VLOOKUP(A81,[3]!Stwo,8,FALSE)),MIN((VLOOKUP(A81,[3]!Stwo,8,FALSE)),(VLOOKUP(A81,[2]!LeachSS,24,FALSE))))</f>
        <v>50</v>
      </c>
      <c r="F81" s="98" t="str">
        <f>IF(E81=(VLOOKUP(A81,Meth2,5,FALSE)),(VLOOKUP(A81,Meth2,6,FALSE)),(VLOOKUP(A81,[2]!LeachSS,25,FALSE)))</f>
        <v>Leaching</v>
      </c>
      <c r="G81" s="41">
        <f>IF((VLOOKUP(A81,[2]!LeachSS,27,FALSE))="0",(VLOOKUP(A81,[3]!Stwo,8,FALSE)),MIN((VLOOKUP(A81,[3]!Stwo,8,FALSE)),(VLOOKUP(A81,[2]!LeachSS,27,FALSE))))</f>
        <v>400</v>
      </c>
      <c r="H81" s="92" t="str">
        <f>IF(G81=(VLOOKUP(A81,Meth2,5,FALSE)),(VLOOKUP(A81,Meth2,6,FALSE)),(VLOOKUP(A81,[2]!LeachSS,28,FALSE)))</f>
        <v>Leaching</v>
      </c>
    </row>
    <row r="82" spans="1:8">
      <c r="A82" s="28" t="s">
        <v>32</v>
      </c>
      <c r="B82" s="8" t="s">
        <v>140</v>
      </c>
      <c r="C82" s="86">
        <f>IF((VLOOKUP(A82,[2]!LeachSS,21,FALSE))="0",(VLOOKUP(A82,[3]!Stwo,8,FALSE)),MIN((VLOOKUP(A82,[3]!Stwo,8,FALSE)),(VLOOKUP(A82,[2]!LeachSS,21,FALSE))))</f>
        <v>0.4</v>
      </c>
      <c r="D82" s="95" t="str">
        <f>IF(C82=(VLOOKUP(A82,Meth2,5,FALSE)),(VLOOKUP(A82,Meth2,6,FALSE)),(VLOOKUP(A82,[2]!LeachSS,22,FALSE)))</f>
        <v>Leaching</v>
      </c>
      <c r="E82" s="32">
        <f>IF((VLOOKUP(A82,[2]!LeachSS,24,FALSE))="0",(VLOOKUP(A82,[3]!Stwo,8,FALSE)),MIN((VLOOKUP(A82,[3]!Stwo,8,FALSE)),(VLOOKUP(A82,[2]!LeachSS,24,FALSE))))</f>
        <v>50</v>
      </c>
      <c r="F82" s="98" t="str">
        <f>IF(E82=(VLOOKUP(A82,Meth2,5,FALSE)),(VLOOKUP(A82,Meth2,6,FALSE)),(VLOOKUP(A82,[2]!LeachSS,25,FALSE)))</f>
        <v>Leaching</v>
      </c>
      <c r="G82" s="41">
        <f>IF((VLOOKUP(A82,[2]!LeachSS,27,FALSE))="0",(VLOOKUP(A82,[3]!Stwo,8,FALSE)),MIN((VLOOKUP(A82,[3]!Stwo,8,FALSE)),(VLOOKUP(A82,[2]!LeachSS,27,FALSE))))</f>
        <v>400</v>
      </c>
      <c r="H82" s="92" t="str">
        <f>IF(G82=(VLOOKUP(A82,Meth2,5,FALSE)),(VLOOKUP(A82,Meth2,6,FALSE)),(VLOOKUP(A82,[2]!LeachSS,28,FALSE)))</f>
        <v>Leaching</v>
      </c>
    </row>
    <row r="83" spans="1:8">
      <c r="A83" s="28" t="s">
        <v>31</v>
      </c>
      <c r="B83" s="8" t="s">
        <v>139</v>
      </c>
      <c r="C83" s="86">
        <f>IF((VLOOKUP(A83,[2]!LeachSS,21,FALSE))="0",(VLOOKUP(A83,[3]!Stwo,8,FALSE)),MIN((VLOOKUP(A83,[3]!Stwo,8,FALSE)),(VLOOKUP(A83,[2]!LeachSS,21,FALSE))))</f>
        <v>8</v>
      </c>
      <c r="D83" s="95" t="str">
        <f>IF(C83=(VLOOKUP(A83,Meth2,5,FALSE)),(VLOOKUP(A83,Meth2,6,FALSE)),(VLOOKUP(A83,[2]!LeachSS,22,FALSE)))</f>
        <v>S-3 Standard</v>
      </c>
      <c r="E83" s="32">
        <f>IF((VLOOKUP(A83,[2]!LeachSS,24,FALSE))="0",(VLOOKUP(A83,[3]!Stwo,8,FALSE)),MIN((VLOOKUP(A83,[3]!Stwo,8,FALSE)),(VLOOKUP(A83,[2]!LeachSS,24,FALSE))))</f>
        <v>8</v>
      </c>
      <c r="F83" s="98" t="str">
        <f>IF(E83=(VLOOKUP(A83,Meth2,5,FALSE)),(VLOOKUP(A83,Meth2,6,FALSE)),(VLOOKUP(A83,[2]!LeachSS,25,FALSE)))</f>
        <v>S-3 Standard</v>
      </c>
      <c r="G83" s="41">
        <f>IF((VLOOKUP(A83,[2]!LeachSS,27,FALSE))="0",(VLOOKUP(A83,[3]!Stwo,8,FALSE)),MIN((VLOOKUP(A83,[3]!Stwo,8,FALSE)),(VLOOKUP(A83,[2]!LeachSS,27,FALSE))))</f>
        <v>8</v>
      </c>
      <c r="H83" s="92" t="str">
        <f>IF(G83=(VLOOKUP(A83,Meth2,5,FALSE)),(VLOOKUP(A83,Meth2,6,FALSE)),(VLOOKUP(A83,[2]!LeachSS,28,FALSE)))</f>
        <v>S-3 Standard</v>
      </c>
    </row>
    <row r="84" spans="1:8">
      <c r="A84" s="28" t="s">
        <v>30</v>
      </c>
      <c r="B84" s="8" t="s">
        <v>138</v>
      </c>
      <c r="C84" s="86">
        <f>IF((VLOOKUP(A84,[2]!LeachSS,21,FALSE))="0",(VLOOKUP(A84,[3]!Stwo,8,FALSE)),MIN((VLOOKUP(A84,[3]!Stwo,8,FALSE)),(VLOOKUP(A84,[2]!LeachSS,21,FALSE))))</f>
        <v>0.1</v>
      </c>
      <c r="D84" s="95" t="str">
        <f>IF(C84=(VLOOKUP(A84,Meth2,5,FALSE)),(VLOOKUP(A84,Meth2,6,FALSE)),(VLOOKUP(A84,[2]!LeachSS,22,FALSE)))</f>
        <v>Leaching</v>
      </c>
      <c r="E84" s="32">
        <f>IF((VLOOKUP(A84,[2]!LeachSS,24,FALSE))="0",(VLOOKUP(A84,[3]!Stwo,8,FALSE)),MIN((VLOOKUP(A84,[3]!Stwo,8,FALSE)),(VLOOKUP(A84,[2]!LeachSS,24,FALSE))))</f>
        <v>100</v>
      </c>
      <c r="F84" s="98" t="str">
        <f>IF(E84=(VLOOKUP(A84,Meth2,5,FALSE)),(VLOOKUP(A84,Meth2,6,FALSE)),(VLOOKUP(A84,[2]!LeachSS,25,FALSE)))</f>
        <v>Leaching</v>
      </c>
      <c r="G84" s="41">
        <f>IF((VLOOKUP(A84,[2]!LeachSS,27,FALSE))="0",(VLOOKUP(A84,[3]!Stwo,8,FALSE)),MIN((VLOOKUP(A84,[3]!Stwo,8,FALSE)),(VLOOKUP(A84,[2]!LeachSS,27,FALSE))))</f>
        <v>500</v>
      </c>
      <c r="H84" s="92" t="str">
        <f>IF(G84=(VLOOKUP(A84,Meth2,5,FALSE)),(VLOOKUP(A84,Meth2,6,FALSE)),(VLOOKUP(A84,[2]!LeachSS,28,FALSE)))</f>
        <v>Ceiling (Low)</v>
      </c>
    </row>
    <row r="85" spans="1:8">
      <c r="A85" s="28" t="s">
        <v>29</v>
      </c>
      <c r="B85" s="8" t="s">
        <v>137</v>
      </c>
      <c r="C85" s="86">
        <f>IF((VLOOKUP(A85,[2]!LeachSS,21,FALSE))="0",(VLOOKUP(A85,[3]!Stwo,8,FALSE)),MIN((VLOOKUP(A85,[3]!Stwo,8,FALSE)),(VLOOKUP(A85,[2]!LeachSS,21,FALSE))))</f>
        <v>1</v>
      </c>
      <c r="D85" s="95" t="str">
        <f>IF(C85=(VLOOKUP(A85,Meth2,5,FALSE)),(VLOOKUP(A85,Meth2,6,FALSE)),(VLOOKUP(A85,[2]!LeachSS,22,FALSE)))</f>
        <v>Background</v>
      </c>
      <c r="E85" s="32">
        <f>IF((VLOOKUP(A85,[2]!LeachSS,24,FALSE))="0",(VLOOKUP(A85,[3]!Stwo,8,FALSE)),MIN((VLOOKUP(A85,[3]!Stwo,8,FALSE)),(VLOOKUP(A85,[2]!LeachSS,24,FALSE))))</f>
        <v>80</v>
      </c>
      <c r="F85" s="98" t="str">
        <f>IF(E85=(VLOOKUP(A85,Meth2,5,FALSE)),(VLOOKUP(A85,Meth2,6,FALSE)),(VLOOKUP(A85,[2]!LeachSS,25,FALSE)))</f>
        <v>Leaching</v>
      </c>
      <c r="G85" s="41">
        <f>IF((VLOOKUP(A85,[2]!LeachSS,27,FALSE))="0",(VLOOKUP(A85,[3]!Stwo,8,FALSE)),MIN((VLOOKUP(A85,[3]!Stwo,8,FALSE)),(VLOOKUP(A85,[2]!LeachSS,27,FALSE))))</f>
        <v>500</v>
      </c>
      <c r="H85" s="92" t="str">
        <f>IF(G85=(VLOOKUP(A85,Meth2,5,FALSE)),(VLOOKUP(A85,Meth2,6,FALSE)),(VLOOKUP(A85,[2]!LeachSS,28,FALSE)))</f>
        <v>S-3 Standard</v>
      </c>
    </row>
    <row r="86" spans="1:8">
      <c r="A86" s="28" t="s">
        <v>28</v>
      </c>
      <c r="B86" s="8" t="s">
        <v>136</v>
      </c>
      <c r="C86" s="86">
        <f>IF((VLOOKUP(A86,[2]!LeachSS,21,FALSE))="0",(VLOOKUP(A86,[3]!Stwo,8,FALSE)),MIN((VLOOKUP(A86,[3]!Stwo,8,FALSE)),(VLOOKUP(A86,[2]!LeachSS,21,FALSE))))</f>
        <v>4</v>
      </c>
      <c r="D86" s="95" t="str">
        <f>IF(C86=(VLOOKUP(A86,Meth2,5,FALSE)),(VLOOKUP(A86,Meth2,6,FALSE)),(VLOOKUP(A86,[2]!LeachSS,22,FALSE)))</f>
        <v>Leaching</v>
      </c>
      <c r="E86" s="32">
        <f>IF((VLOOKUP(A86,[2]!LeachSS,24,FALSE))="0",(VLOOKUP(A86,[3]!Stwo,8,FALSE)),MIN((VLOOKUP(A86,[3]!Stwo,8,FALSE)),(VLOOKUP(A86,[2]!LeachSS,24,FALSE))))</f>
        <v>20</v>
      </c>
      <c r="F86" s="98" t="str">
        <f>IF(E86=(VLOOKUP(A86,Meth2,5,FALSE)),(VLOOKUP(A86,Meth2,6,FALSE)),(VLOOKUP(A86,[2]!LeachSS,25,FALSE)))</f>
        <v>Leaching</v>
      </c>
      <c r="G86" s="41">
        <f>IF((VLOOKUP(A86,[2]!LeachSS,27,FALSE))="0",(VLOOKUP(A86,[3]!Stwo,8,FALSE)),MIN((VLOOKUP(A86,[3]!Stwo,8,FALSE)),(VLOOKUP(A86,[2]!LeachSS,27,FALSE))))</f>
        <v>1000</v>
      </c>
      <c r="H86" s="92" t="str">
        <f>IF(G86=(VLOOKUP(A86,Meth2,5,FALSE)),(VLOOKUP(A86,Meth2,6,FALSE)),(VLOOKUP(A86,[2]!LeachSS,28,FALSE)))</f>
        <v>Ceiling (Medium)</v>
      </c>
    </row>
    <row r="87" spans="1:8">
      <c r="A87" s="28" t="s">
        <v>27</v>
      </c>
      <c r="B87" s="8" t="s">
        <v>135</v>
      </c>
      <c r="C87" s="86">
        <f>IF((VLOOKUP(A87,[2]!LeachSS,21,FALSE))="0",(VLOOKUP(A87,[3]!Stwo,8,FALSE)),MIN((VLOOKUP(A87,[3]!Stwo,8,FALSE)),(VLOOKUP(A87,[2]!LeachSS,21,FALSE))))</f>
        <v>1000</v>
      </c>
      <c r="D87" s="95" t="str">
        <f>IF(C87=(VLOOKUP(A87,Meth2,5,FALSE)),(VLOOKUP(A87,Meth2,6,FALSE)),(VLOOKUP(A87,[2]!LeachSS,22,FALSE)))</f>
        <v>S-3 Standard</v>
      </c>
      <c r="E87" s="32">
        <f>IF((VLOOKUP(A87,[2]!LeachSS,24,FALSE))="0",(VLOOKUP(A87,[3]!Stwo,8,FALSE)),MIN((VLOOKUP(A87,[3]!Stwo,8,FALSE)),(VLOOKUP(A87,[2]!LeachSS,24,FALSE))))</f>
        <v>1000</v>
      </c>
      <c r="F87" s="98" t="str">
        <f>IF(E87=(VLOOKUP(A87,Meth2,5,FALSE)),(VLOOKUP(A87,Meth2,6,FALSE)),(VLOOKUP(A87,[2]!LeachSS,25,FALSE)))</f>
        <v>S-3 Standard</v>
      </c>
      <c r="G87" s="41">
        <f>IF((VLOOKUP(A87,[2]!LeachSS,27,FALSE))="0",(VLOOKUP(A87,[3]!Stwo,8,FALSE)),MIN((VLOOKUP(A87,[3]!Stwo,8,FALSE)),(VLOOKUP(A87,[2]!LeachSS,27,FALSE))))</f>
        <v>1000</v>
      </c>
      <c r="H87" s="92" t="str">
        <f>IF(G87=(VLOOKUP(A87,Meth2,5,FALSE)),(VLOOKUP(A87,Meth2,6,FALSE)),(VLOOKUP(A87,[2]!LeachSS,28,FALSE)))</f>
        <v>S-3 Standard</v>
      </c>
    </row>
    <row r="88" spans="1:8">
      <c r="A88" s="28" t="s">
        <v>26</v>
      </c>
      <c r="B88" s="8" t="s">
        <v>134</v>
      </c>
      <c r="C88" s="86">
        <f>IF((VLOOKUP(A88,[2]!LeachSS,21,FALSE))="0",(VLOOKUP(A88,[3]!Stwo,8,FALSE)),MIN((VLOOKUP(A88,[3]!Stwo,8,FALSE)),(VLOOKUP(A88,[2]!LeachSS,21,FALSE))))</f>
        <v>3</v>
      </c>
      <c r="D88" s="95" t="str">
        <f>IF(C88=(VLOOKUP(A88,Meth2,5,FALSE)),(VLOOKUP(A88,Meth2,6,FALSE)),(VLOOKUP(A88,[2]!LeachSS,22,FALSE)))</f>
        <v>PQL</v>
      </c>
      <c r="E88" s="32">
        <f>IF((VLOOKUP(A88,[2]!LeachSS,24,FALSE))="0",(VLOOKUP(A88,[3]!Stwo,8,FALSE)),MIN((VLOOKUP(A88,[3]!Stwo,8,FALSE)),(VLOOKUP(A88,[2]!LeachSS,24,FALSE))))</f>
        <v>20</v>
      </c>
      <c r="F88" s="98" t="str">
        <f>IF(E88=(VLOOKUP(A88,Meth2,5,FALSE)),(VLOOKUP(A88,Meth2,6,FALSE)),(VLOOKUP(A88,[2]!LeachSS,25,FALSE)))</f>
        <v>Cancer Risk</v>
      </c>
      <c r="G88" s="41">
        <f>IF((VLOOKUP(A88,[2]!LeachSS,27,FALSE))="0",(VLOOKUP(A88,[3]!Stwo,8,FALSE)),MIN((VLOOKUP(A88,[3]!Stwo,8,FALSE)),(VLOOKUP(A88,[2]!LeachSS,27,FALSE))))</f>
        <v>10</v>
      </c>
      <c r="H88" s="92" t="str">
        <f>IF(G88=(VLOOKUP(A88,Meth2,5,FALSE)),(VLOOKUP(A88,Meth2,6,FALSE)),(VLOOKUP(A88,[2]!LeachSS,28,FALSE)))</f>
        <v>Leaching</v>
      </c>
    </row>
    <row r="89" spans="1:8">
      <c r="A89" s="28" t="s">
        <v>297</v>
      </c>
      <c r="B89" s="8" t="s">
        <v>0</v>
      </c>
      <c r="C89" s="86">
        <f>IF((VLOOKUP(A89,[2]!LeachSS,21,FALSE))="0",(VLOOKUP(A89,[3]!Stwo,8,FALSE)),MIN((VLOOKUP(A89,[3]!Stwo,8,FALSE)),(VLOOKUP(A89,[2]!LeachSS,21,FALSE))))</f>
        <v>0.1</v>
      </c>
      <c r="D89" s="95" t="str">
        <f>IF(C89=(VLOOKUP(A89,Meth2,5,FALSE)),(VLOOKUP(A89,Meth2,6,FALSE)),(VLOOKUP(A89,[2]!LeachSS,22,FALSE)))</f>
        <v>PQL</v>
      </c>
      <c r="E89" s="32">
        <f>IF((VLOOKUP(A89,[2]!LeachSS,24,FALSE))="0",(VLOOKUP(A89,[3]!Stwo,8,FALSE)),MIN((VLOOKUP(A89,[3]!Stwo,8,FALSE)),(VLOOKUP(A89,[2]!LeachSS,24,FALSE))))</f>
        <v>5</v>
      </c>
      <c r="F89" s="98" t="str">
        <f>IF(E89=(VLOOKUP(A89,Meth2,5,FALSE)),(VLOOKUP(A89,Meth2,6,FALSE)),(VLOOKUP(A89,[2]!LeachSS,25,FALSE)))</f>
        <v>S-3 Standard</v>
      </c>
      <c r="G89" s="41">
        <f>IF((VLOOKUP(A89,[2]!LeachSS,27,FALSE))="0",(VLOOKUP(A89,[3]!Stwo,8,FALSE)),MIN((VLOOKUP(A89,[3]!Stwo,8,FALSE)),(VLOOKUP(A89,[2]!LeachSS,27,FALSE))))</f>
        <v>5</v>
      </c>
      <c r="H89" s="92" t="str">
        <f>IF(G89=(VLOOKUP(A89,Meth2,5,FALSE)),(VLOOKUP(A89,Meth2,6,FALSE)),(VLOOKUP(A89,[2]!LeachSS,28,FALSE)))</f>
        <v>S-3 Standard</v>
      </c>
    </row>
    <row r="90" spans="1:8">
      <c r="A90" s="28" t="s">
        <v>25</v>
      </c>
      <c r="B90" s="10" t="s">
        <v>0</v>
      </c>
      <c r="C90" s="86">
        <f>MIN(C93:C94,C96)</f>
        <v>1000</v>
      </c>
      <c r="D90" s="95" t="s">
        <v>308</v>
      </c>
      <c r="E90" s="32">
        <f>MIN(E93:E94,E96)</f>
        <v>3000</v>
      </c>
      <c r="F90" s="22" t="s">
        <v>308</v>
      </c>
      <c r="G90" s="41">
        <f>MIN(G93:G94,G96)</f>
        <v>3000</v>
      </c>
      <c r="H90" s="211" t="s">
        <v>308</v>
      </c>
    </row>
    <row r="91" spans="1:8">
      <c r="A91" s="137" t="s">
        <v>311</v>
      </c>
      <c r="B91" s="10" t="s">
        <v>0</v>
      </c>
      <c r="C91" s="86">
        <f>IF((VLOOKUP(A91,[2]!LeachSS,21,FALSE))="0",(VLOOKUP(A91,[3]!Stwo,8,FALSE)),MIN((VLOOKUP(A91,[3]!Stwo,8,FALSE)),(VLOOKUP(A91,[2]!LeachSS,21,FALSE))))</f>
        <v>500</v>
      </c>
      <c r="D91" s="95" t="str">
        <f>IF(C91=(VLOOKUP(A91,Meth2,5,FALSE)),(VLOOKUP(A91,Meth2,6,FALSE)),(VLOOKUP(A91,[2]!LeachSS,22,FALSE)))</f>
        <v>Ceiling (Low)</v>
      </c>
      <c r="E91" s="32">
        <f>IF((VLOOKUP(A91,[2]!LeachSS,24,FALSE))="0",(VLOOKUP(A91,[3]!Stwo,8,FALSE)),MIN((VLOOKUP(A91,[3]!Stwo,8,FALSE)),(VLOOKUP(A91,[2]!LeachSS,24,FALSE))))</f>
        <v>500</v>
      </c>
      <c r="F91" s="98" t="str">
        <f>IF(E91=(VLOOKUP(A91,Meth2,5,FALSE)),(VLOOKUP(A91,Meth2,6,FALSE)),(VLOOKUP(A91,[2]!LeachSS,25,FALSE)))</f>
        <v>Ceiling (Low)</v>
      </c>
      <c r="G91" s="41">
        <f>IF((VLOOKUP(A91,[2]!LeachSS,27,FALSE))="0",(VLOOKUP(A91,[3]!Stwo,8,FALSE)),MIN((VLOOKUP(A91,[3]!Stwo,8,FALSE)),(VLOOKUP(A91,[2]!LeachSS,27,FALSE))))</f>
        <v>500</v>
      </c>
      <c r="H91" s="92" t="str">
        <f>IF(G91=(VLOOKUP(A91,Meth2,5,FALSE)),(VLOOKUP(A91,Meth2,6,FALSE)),(VLOOKUP(A91,[2]!LeachSS,28,FALSE)))</f>
        <v>Ceiling (Low)</v>
      </c>
    </row>
    <row r="92" spans="1:8">
      <c r="A92" s="137" t="s">
        <v>24</v>
      </c>
      <c r="B92" s="10" t="s">
        <v>0</v>
      </c>
      <c r="C92" s="86">
        <f>IF((VLOOKUP(A92,[2]!LeachSS,21,FALSE))="0",(VLOOKUP(A92,[3]!Stwo,8,FALSE)),MIN((VLOOKUP(A92,[3]!Stwo,8,FALSE)),(VLOOKUP(A92,[2]!LeachSS,21,FALSE))))</f>
        <v>3000</v>
      </c>
      <c r="D92" s="95" t="str">
        <f>IF(C92=(VLOOKUP(A92,Meth2,5,FALSE)),(VLOOKUP(A92,Meth2,6,FALSE)),(VLOOKUP(A92,[2]!LeachSS,22,FALSE)))</f>
        <v>Ceiling (High)</v>
      </c>
      <c r="E92" s="32">
        <f>IF((VLOOKUP(A92,[2]!LeachSS,24,FALSE))="0",(VLOOKUP(A92,[3]!Stwo,8,FALSE)),MIN((VLOOKUP(A92,[3]!Stwo,8,FALSE)),(VLOOKUP(A92,[2]!LeachSS,24,FALSE))))</f>
        <v>3000</v>
      </c>
      <c r="F92" s="98" t="str">
        <f>IF(E92=(VLOOKUP(A92,Meth2,5,FALSE)),(VLOOKUP(A92,Meth2,6,FALSE)),(VLOOKUP(A92,[2]!LeachSS,25,FALSE)))</f>
        <v>Ceiling (High)</v>
      </c>
      <c r="G92" s="41">
        <f>IF((VLOOKUP(A92,[2]!LeachSS,27,FALSE))="0",(VLOOKUP(A92,[3]!Stwo,8,FALSE)),MIN((VLOOKUP(A92,[3]!Stwo,8,FALSE)),(VLOOKUP(A92,[2]!LeachSS,27,FALSE))))</f>
        <v>3000</v>
      </c>
      <c r="H92" s="92" t="str">
        <f>IF(G92=(VLOOKUP(A92,Meth2,5,FALSE)),(VLOOKUP(A92,Meth2,6,FALSE)),(VLOOKUP(A92,[2]!LeachSS,28,FALSE)))</f>
        <v>Ceiling (High)</v>
      </c>
    </row>
    <row r="93" spans="1:8">
      <c r="A93" s="137" t="s">
        <v>298</v>
      </c>
      <c r="B93" s="10" t="s">
        <v>0</v>
      </c>
      <c r="C93" s="86">
        <f>IF((VLOOKUP(A93,[2]!LeachSS,21,FALSE))="0",(VLOOKUP(A93,[3]!Stwo,8,FALSE)),MIN((VLOOKUP(A93,[3]!Stwo,8,FALSE)),(VLOOKUP(A93,[2]!LeachSS,21,FALSE))))</f>
        <v>3000</v>
      </c>
      <c r="D93" s="95" t="str">
        <f>IF(C93=(VLOOKUP(A93,Meth2,5,FALSE)),(VLOOKUP(A93,Meth2,6,FALSE)),(VLOOKUP(A93,[2]!LeachSS,22,FALSE)))</f>
        <v>Ceiling (High)</v>
      </c>
      <c r="E93" s="32">
        <f>IF((VLOOKUP(A93,[2]!LeachSS,24,FALSE))="0",(VLOOKUP(A93,[3]!Stwo,8,FALSE)),MIN((VLOOKUP(A93,[3]!Stwo,8,FALSE)),(VLOOKUP(A93,[2]!LeachSS,24,FALSE))))</f>
        <v>3000</v>
      </c>
      <c r="F93" s="98" t="str">
        <f>IF(E93=(VLOOKUP(A93,Meth2,5,FALSE)),(VLOOKUP(A93,Meth2,6,FALSE)),(VLOOKUP(A93,[2]!LeachSS,25,FALSE)))</f>
        <v>Ceiling (High)</v>
      </c>
      <c r="G93" s="41">
        <f>IF((VLOOKUP(A93,[2]!LeachSS,27,FALSE))="0",(VLOOKUP(A93,[3]!Stwo,8,FALSE)),MIN((VLOOKUP(A93,[3]!Stwo,8,FALSE)),(VLOOKUP(A93,[2]!LeachSS,27,FALSE))))</f>
        <v>3000</v>
      </c>
      <c r="H93" s="92" t="str">
        <f>IF(G93=(VLOOKUP(A93,Meth2,5,FALSE)),(VLOOKUP(A93,Meth2,6,FALSE)),(VLOOKUP(A93,[2]!LeachSS,28,FALSE)))</f>
        <v>Ceiling (High)</v>
      </c>
    </row>
    <row r="94" spans="1:8">
      <c r="A94" s="137" t="s">
        <v>274</v>
      </c>
      <c r="B94" s="10" t="s">
        <v>0</v>
      </c>
      <c r="C94" s="86">
        <f>IF((VLOOKUP(A94,[2]!LeachSS,21,FALSE))="0",(VLOOKUP(A94,[3]!Stwo,8,FALSE)),MIN((VLOOKUP(A94,[3]!Stwo,8,FALSE)),(VLOOKUP(A94,[2]!LeachSS,21,FALSE))))</f>
        <v>5000</v>
      </c>
      <c r="D94" s="95" t="str">
        <f>IF(C94=(VLOOKUP(A94,Meth2,5,FALSE)),(VLOOKUP(A94,Meth2,6,FALSE)),(VLOOKUP(A94,[2]!LeachSS,22,FALSE)))</f>
        <v>Ceiling (High)</v>
      </c>
      <c r="E94" s="32">
        <f>IF((VLOOKUP(A94,[2]!LeachSS,24,FALSE))="0",(VLOOKUP(A94,[3]!Stwo,8,FALSE)),MIN((VLOOKUP(A94,[3]!Stwo,8,FALSE)),(VLOOKUP(A94,[2]!LeachSS,24,FALSE))))</f>
        <v>5000</v>
      </c>
      <c r="F94" s="98" t="str">
        <f>IF(E94=(VLOOKUP(A94,Meth2,5,FALSE)),(VLOOKUP(A94,Meth2,6,FALSE)),(VLOOKUP(A94,[2]!LeachSS,25,FALSE)))</f>
        <v>Ceiling (High)</v>
      </c>
      <c r="G94" s="41">
        <f>IF((VLOOKUP(A94,[2]!LeachSS,27,FALSE))="0",(VLOOKUP(A94,[3]!Stwo,8,FALSE)),MIN((VLOOKUP(A94,[3]!Stwo,8,FALSE)),(VLOOKUP(A94,[2]!LeachSS,27,FALSE))))</f>
        <v>5000</v>
      </c>
      <c r="H94" s="92" t="str">
        <f>IF(G94=(VLOOKUP(A94,Meth2,5,FALSE)),(VLOOKUP(A94,Meth2,6,FALSE)),(VLOOKUP(A94,[2]!LeachSS,28,FALSE)))</f>
        <v>Ceiling (High)</v>
      </c>
    </row>
    <row r="95" spans="1:8">
      <c r="A95" s="137" t="s">
        <v>312</v>
      </c>
      <c r="B95" s="10" t="s">
        <v>0</v>
      </c>
      <c r="C95" s="86">
        <f>IF((VLOOKUP(A95,[2]!LeachSS,21,FALSE))="0",(VLOOKUP(A95,[3]!Stwo,8,FALSE)),MIN((VLOOKUP(A95,[3]!Stwo,8,FALSE)),(VLOOKUP(A95,[2]!LeachSS,21,FALSE))))</f>
        <v>300</v>
      </c>
      <c r="D95" s="95" t="str">
        <f>IF(C95=(VLOOKUP(A95,Meth2,5,FALSE)),(VLOOKUP(A95,Meth2,6,FALSE)),(VLOOKUP(A95,[2]!LeachSS,22,FALSE)))</f>
        <v>Leaching</v>
      </c>
      <c r="E95" s="32">
        <f>IF((VLOOKUP(A95,[2]!LeachSS,24,FALSE))="0",(VLOOKUP(A95,[3]!Stwo,8,FALSE)),MIN((VLOOKUP(A95,[3]!Stwo,8,FALSE)),(VLOOKUP(A95,[2]!LeachSS,24,FALSE))))</f>
        <v>500</v>
      </c>
      <c r="F95" s="98" t="str">
        <f>IF(E95=(VLOOKUP(A95,Meth2,5,FALSE)),(VLOOKUP(A95,Meth2,6,FALSE)),(VLOOKUP(A95,[2]!LeachSS,25,FALSE)))</f>
        <v>Ceiling (Low)</v>
      </c>
      <c r="G95" s="41">
        <f>IF((VLOOKUP(A95,[2]!LeachSS,27,FALSE))="0",(VLOOKUP(A95,[3]!Stwo,8,FALSE)),MIN((VLOOKUP(A95,[3]!Stwo,8,FALSE)),(VLOOKUP(A95,[2]!LeachSS,27,FALSE))))</f>
        <v>500</v>
      </c>
      <c r="H95" s="92" t="str">
        <f>IF(G95=(VLOOKUP(A95,Meth2,5,FALSE)),(VLOOKUP(A95,Meth2,6,FALSE)),(VLOOKUP(A95,[2]!LeachSS,28,FALSE)))</f>
        <v>Ceiling (Low)</v>
      </c>
    </row>
    <row r="96" spans="1:8">
      <c r="A96" s="139" t="s">
        <v>299</v>
      </c>
      <c r="B96" s="10" t="s">
        <v>0</v>
      </c>
      <c r="C96" s="86">
        <f>IF((VLOOKUP(A96,[2]!LeachSS,21,FALSE))="0",(VLOOKUP(A96,[3]!Stwo,8,FALSE)),MIN((VLOOKUP(A96,[3]!Stwo,8,FALSE)),(VLOOKUP(A96,[2]!LeachSS,21,FALSE))))</f>
        <v>1000</v>
      </c>
      <c r="D96" s="95" t="str">
        <f>IF(C96=(VLOOKUP(A96,Meth2,5,FALSE)),(VLOOKUP(A96,Meth2,6,FALSE)),(VLOOKUP(A96,[2]!LeachSS,22,FALSE)))</f>
        <v>Leaching</v>
      </c>
      <c r="E96" s="32">
        <f>IF((VLOOKUP(A96,[2]!LeachSS,24,FALSE))="0",(VLOOKUP(A96,[3]!Stwo,8,FALSE)),MIN((VLOOKUP(A96,[3]!Stwo,8,FALSE)),(VLOOKUP(A96,[2]!LeachSS,24,FALSE))))</f>
        <v>3000</v>
      </c>
      <c r="F96" s="98" t="str">
        <f>IF(E96=(VLOOKUP(A96,Meth2,5,FALSE)),(VLOOKUP(A96,Meth2,6,FALSE)),(VLOOKUP(A96,[2]!LeachSS,25,FALSE)))</f>
        <v>Ceiling (High)</v>
      </c>
      <c r="G96" s="41">
        <f>IF((VLOOKUP(A96,[2]!LeachSS,27,FALSE))="0",(VLOOKUP(A96,[3]!Stwo,8,FALSE)),MIN((VLOOKUP(A96,[3]!Stwo,8,FALSE)),(VLOOKUP(A96,[2]!LeachSS,27,FALSE))))</f>
        <v>3000</v>
      </c>
      <c r="H96" s="92" t="str">
        <f>IF(G96=(VLOOKUP(A96,Meth2,5,FALSE)),(VLOOKUP(A96,Meth2,6,FALSE)),(VLOOKUP(A96,[2]!LeachSS,28,FALSE)))</f>
        <v>Ceiling (High)</v>
      </c>
    </row>
    <row r="97" spans="1:8">
      <c r="A97" s="28" t="s">
        <v>23</v>
      </c>
      <c r="B97" s="8" t="s">
        <v>133</v>
      </c>
      <c r="C97" s="86">
        <f>IF((VLOOKUP(A97,[2]!LeachSS,21,FALSE))="0",(VLOOKUP(A97,[3]!Stwo,8,FALSE)),MIN((VLOOKUP(A97,[3]!Stwo,8,FALSE)),(VLOOKUP(A97,[2]!LeachSS,21,FALSE))))</f>
        <v>20</v>
      </c>
      <c r="D97" s="95" t="str">
        <f>IF(C97=(VLOOKUP(A97,Meth2,5,FALSE)),(VLOOKUP(A97,Meth2,6,FALSE)),(VLOOKUP(A97,[2]!LeachSS,22,FALSE)))</f>
        <v>Background</v>
      </c>
      <c r="E97" s="32">
        <f>IF((VLOOKUP(A97,[2]!LeachSS,24,FALSE))="0",(VLOOKUP(A97,[3]!Stwo,8,FALSE)),MIN((VLOOKUP(A97,[3]!Stwo,8,FALSE)),(VLOOKUP(A97,[2]!LeachSS,24,FALSE))))</f>
        <v>1000</v>
      </c>
      <c r="F97" s="98" t="str">
        <f>IF(E97=(VLOOKUP(A97,Meth2,5,FALSE)),(VLOOKUP(A97,Meth2,6,FALSE)),(VLOOKUP(A97,[2]!LeachSS,25,FALSE)))</f>
        <v>Ceiling (Medium)</v>
      </c>
      <c r="G97" s="41">
        <f>IF((VLOOKUP(A97,[2]!LeachSS,27,FALSE))="0",(VLOOKUP(A97,[3]!Stwo,8,FALSE)),MIN((VLOOKUP(A97,[3]!Stwo,8,FALSE)),(VLOOKUP(A97,[2]!LeachSS,27,FALSE))))</f>
        <v>1000</v>
      </c>
      <c r="H97" s="92" t="str">
        <f>IF(G97=(VLOOKUP(A97,Meth2,5,FALSE)),(VLOOKUP(A97,Meth2,6,FALSE)),(VLOOKUP(A97,[2]!LeachSS,28,FALSE)))</f>
        <v>Ceiling (Medium)</v>
      </c>
    </row>
    <row r="98" spans="1:8">
      <c r="A98" s="28" t="s">
        <v>22</v>
      </c>
      <c r="B98" s="8" t="s">
        <v>132</v>
      </c>
      <c r="C98" s="86">
        <f>IF((VLOOKUP(A98,[2]!LeachSS,21,FALSE))="0",(VLOOKUP(A98,[3]!Stwo,8,FALSE)),MIN((VLOOKUP(A98,[3]!Stwo,8,FALSE)),(VLOOKUP(A98,[2]!LeachSS,21,FALSE))))</f>
        <v>1</v>
      </c>
      <c r="D98" s="95" t="str">
        <f>IF(C98=(VLOOKUP(A98,Meth2,5,FALSE)),(VLOOKUP(A98,Meth2,6,FALSE)),(VLOOKUP(A98,[2]!LeachSS,22,FALSE)))</f>
        <v>Leaching</v>
      </c>
      <c r="E98" s="32">
        <f>IF((VLOOKUP(A98,[2]!LeachSS,24,FALSE))="0",(VLOOKUP(A98,[3]!Stwo,8,FALSE)),MIN((VLOOKUP(A98,[3]!Stwo,8,FALSE)),(VLOOKUP(A98,[2]!LeachSS,24,FALSE))))</f>
        <v>50</v>
      </c>
      <c r="F98" s="98" t="str">
        <f>IF(E98=(VLOOKUP(A98,Meth2,5,FALSE)),(VLOOKUP(A98,Meth2,6,FALSE)),(VLOOKUP(A98,[2]!LeachSS,25,FALSE)))</f>
        <v>Leaching</v>
      </c>
      <c r="G98" s="41">
        <f>IF((VLOOKUP(A98,[2]!LeachSS,27,FALSE))="0",(VLOOKUP(A98,[3]!Stwo,8,FALSE)),MIN((VLOOKUP(A98,[3]!Stwo,8,FALSE)),(VLOOKUP(A98,[2]!LeachSS,27,FALSE))))</f>
        <v>20</v>
      </c>
      <c r="H98" s="92" t="str">
        <f>IF(G98=(VLOOKUP(A98,Meth2,5,FALSE)),(VLOOKUP(A98,Meth2,6,FALSE)),(VLOOKUP(A98,[2]!LeachSS,28,FALSE)))</f>
        <v>Leaching</v>
      </c>
    </row>
    <row r="99" spans="1:8">
      <c r="A99" s="28" t="s">
        <v>21</v>
      </c>
      <c r="B99" s="8" t="s">
        <v>131</v>
      </c>
      <c r="C99" s="86">
        <f>IF((VLOOKUP(A99,[2]!LeachSS,21,FALSE))="0",(VLOOKUP(A99,[3]!Stwo,8,FALSE)),MIN((VLOOKUP(A99,[3]!Stwo,8,FALSE)),(VLOOKUP(A99,[2]!LeachSS,21,FALSE))))</f>
        <v>4</v>
      </c>
      <c r="D99" s="95" t="str">
        <f>IF(C99=(VLOOKUP(A99,Meth2,5,FALSE)),(VLOOKUP(A99,Meth2,6,FALSE)),(VLOOKUP(A99,[2]!LeachSS,22,FALSE)))</f>
        <v>S-3 Standard</v>
      </c>
      <c r="E99" s="32">
        <f>IF((VLOOKUP(A99,[2]!LeachSS,24,FALSE))="0",(VLOOKUP(A99,[3]!Stwo,8,FALSE)),MIN((VLOOKUP(A99,[3]!Stwo,8,FALSE)),(VLOOKUP(A99,[2]!LeachSS,24,FALSE))))</f>
        <v>4</v>
      </c>
      <c r="F99" s="98" t="str">
        <f>IF(E99=(VLOOKUP(A99,Meth2,5,FALSE)),(VLOOKUP(A99,Meth2,6,FALSE)),(VLOOKUP(A99,[2]!LeachSS,25,FALSE)))</f>
        <v>S-3 Standard</v>
      </c>
      <c r="G99" s="41">
        <f>IF((VLOOKUP(A99,[2]!LeachSS,27,FALSE))="0",(VLOOKUP(A99,[3]!Stwo,8,FALSE)),MIN((VLOOKUP(A99,[3]!Stwo,8,FALSE)),(VLOOKUP(A99,[2]!LeachSS,27,FALSE))))</f>
        <v>4</v>
      </c>
      <c r="H99" s="92" t="str">
        <f>IF(G99=(VLOOKUP(A99,Meth2,5,FALSE)),(VLOOKUP(A99,Meth2,6,FALSE)),(VLOOKUP(A99,[2]!LeachSS,28,FALSE)))</f>
        <v>S-3 Standard</v>
      </c>
    </row>
    <row r="100" spans="1:8">
      <c r="A100" s="28" t="s">
        <v>20</v>
      </c>
      <c r="B100" s="8" t="s">
        <v>130</v>
      </c>
      <c r="C100" s="86">
        <f>IF((VLOOKUP(A100,[2]!LeachSS,21,FALSE))="0",(VLOOKUP(A100,[3]!Stwo,8,FALSE)),MIN((VLOOKUP(A100,[3]!Stwo,8,FALSE)),(VLOOKUP(A100,[2]!LeachSS,21,FALSE))))</f>
        <v>3000</v>
      </c>
      <c r="D100" s="95" t="str">
        <f>IF(C100=(VLOOKUP(A100,Meth2,5,FALSE)),(VLOOKUP(A100,Meth2,6,FALSE)),(VLOOKUP(A100,[2]!LeachSS,22,FALSE)))</f>
        <v>Ceiling (High)</v>
      </c>
      <c r="E100" s="32">
        <f>IF((VLOOKUP(A100,[2]!LeachSS,24,FALSE))="0",(VLOOKUP(A100,[3]!Stwo,8,FALSE)),MIN((VLOOKUP(A100,[3]!Stwo,8,FALSE)),(VLOOKUP(A100,[2]!LeachSS,24,FALSE))))</f>
        <v>3000</v>
      </c>
      <c r="F100" s="98" t="str">
        <f>IF(E100=(VLOOKUP(A100,Meth2,5,FALSE)),(VLOOKUP(A100,Meth2,6,FALSE)),(VLOOKUP(A100,[2]!LeachSS,25,FALSE)))</f>
        <v>Ceiling (High)</v>
      </c>
      <c r="G100" s="41">
        <f>IF((VLOOKUP(A100,[2]!LeachSS,27,FALSE))="0",(VLOOKUP(A100,[3]!Stwo,8,FALSE)),MIN((VLOOKUP(A100,[3]!Stwo,8,FALSE)),(VLOOKUP(A100,[2]!LeachSS,27,FALSE))))</f>
        <v>3000</v>
      </c>
      <c r="H100" s="92" t="str">
        <f>IF(G100=(VLOOKUP(A100,Meth2,5,FALSE)),(VLOOKUP(A100,Meth2,6,FALSE)),(VLOOKUP(A100,[2]!LeachSS,28,FALSE)))</f>
        <v>Ceiling (High)</v>
      </c>
    </row>
    <row r="101" spans="1:8">
      <c r="A101" s="28" t="s">
        <v>19</v>
      </c>
      <c r="B101" s="9" t="s">
        <v>129</v>
      </c>
      <c r="C101" s="86">
        <f>IF((VLOOKUP(A101,[2]!LeachSS,21,FALSE))="0",(VLOOKUP(A101,[3]!Stwo,8,FALSE)),MIN((VLOOKUP(A101,[3]!Stwo,8,FALSE)),(VLOOKUP(A101,[2]!LeachSS,21,FALSE))))</f>
        <v>1</v>
      </c>
      <c r="D101" s="95" t="str">
        <f>IF(C101=(VLOOKUP(A101,Meth2,5,FALSE)),(VLOOKUP(A101,Meth2,6,FALSE)),(VLOOKUP(A101,[2]!LeachSS,22,FALSE)))</f>
        <v>PQL</v>
      </c>
      <c r="E101" s="32">
        <f>IF((VLOOKUP(A101,[2]!LeachSS,24,FALSE))="0",(VLOOKUP(A101,[3]!Stwo,8,FALSE)),MIN((VLOOKUP(A101,[3]!Stwo,8,FALSE)),(VLOOKUP(A101,[2]!LeachSS,24,FALSE))))</f>
        <v>80</v>
      </c>
      <c r="F101" s="98" t="str">
        <f>IF(E101=(VLOOKUP(A101,Meth2,5,FALSE)),(VLOOKUP(A101,Meth2,6,FALSE)),(VLOOKUP(A101,[2]!LeachSS,25,FALSE)))</f>
        <v>Cancer Risk</v>
      </c>
      <c r="G101" s="41">
        <f>IF((VLOOKUP(A101,[2]!LeachSS,27,FALSE))="0",(VLOOKUP(A101,[3]!Stwo,8,FALSE)),MIN((VLOOKUP(A101,[3]!Stwo,8,FALSE)),(VLOOKUP(A101,[2]!LeachSS,27,FALSE))))</f>
        <v>80</v>
      </c>
      <c r="H101" s="92" t="str">
        <f>IF(G101=(VLOOKUP(A101,Meth2,5,FALSE)),(VLOOKUP(A101,Meth2,6,FALSE)),(VLOOKUP(A101,[2]!LeachSS,28,FALSE)))</f>
        <v>Cancer Risk</v>
      </c>
    </row>
    <row r="102" spans="1:8">
      <c r="A102" s="28" t="s">
        <v>18</v>
      </c>
      <c r="B102" s="8" t="s">
        <v>128</v>
      </c>
      <c r="C102" s="86">
        <f>IF((VLOOKUP(A102,[2]!LeachSS,21,FALSE))="0",(VLOOKUP(A102,[3]!Stwo,8,FALSE)),MIN((VLOOKUP(A102,[3]!Stwo,8,FALSE)),(VLOOKUP(A102,[2]!LeachSS,21,FALSE))))</f>
        <v>700</v>
      </c>
      <c r="D102" s="95" t="str">
        <f>IF(C102=(VLOOKUP(A102,Meth2,5,FALSE)),(VLOOKUP(A102,Meth2,6,FALSE)),(VLOOKUP(A102,[2]!LeachSS,22,FALSE)))</f>
        <v>S-3 Standard</v>
      </c>
      <c r="E102" s="32">
        <f>IF((VLOOKUP(A102,[2]!LeachSS,24,FALSE))="0",(VLOOKUP(A102,[3]!Stwo,8,FALSE)),MIN((VLOOKUP(A102,[3]!Stwo,8,FALSE)),(VLOOKUP(A102,[2]!LeachSS,24,FALSE))))</f>
        <v>700</v>
      </c>
      <c r="F102" s="98" t="str">
        <f>IF(E102=(VLOOKUP(A102,Meth2,5,FALSE)),(VLOOKUP(A102,Meth2,6,FALSE)),(VLOOKUP(A102,[2]!LeachSS,25,FALSE)))</f>
        <v>S-3 Standard</v>
      </c>
      <c r="G102" s="41">
        <f>IF((VLOOKUP(A102,[2]!LeachSS,27,FALSE))="0",(VLOOKUP(A102,[3]!Stwo,8,FALSE)),MIN((VLOOKUP(A102,[3]!Stwo,8,FALSE)),(VLOOKUP(A102,[2]!LeachSS,27,FALSE))))</f>
        <v>700</v>
      </c>
      <c r="H102" s="92" t="str">
        <f>IF(G102=(VLOOKUP(A102,Meth2,5,FALSE)),(VLOOKUP(A102,Meth2,6,FALSE)),(VLOOKUP(A102,[2]!LeachSS,28,FALSE)))</f>
        <v>S-3 Standard</v>
      </c>
    </row>
    <row r="103" spans="1:8">
      <c r="A103" s="28" t="s">
        <v>17</v>
      </c>
      <c r="B103" s="8" t="s">
        <v>127</v>
      </c>
      <c r="C103" s="86">
        <f>IF((VLOOKUP(A103,[2]!LeachSS,21,FALSE))="0",(VLOOKUP(A103,[3]!Stwo,8,FALSE)),MIN((VLOOKUP(A103,[3]!Stwo,8,FALSE)),(VLOOKUP(A103,[2]!LeachSS,21,FALSE))))</f>
        <v>200</v>
      </c>
      <c r="D103" s="95" t="str">
        <f>IF(C103=(VLOOKUP(A103,Meth2,5,FALSE)),(VLOOKUP(A103,Meth2,6,FALSE)),(VLOOKUP(A103,[2]!LeachSS,22,FALSE)))</f>
        <v>S-3 Standard</v>
      </c>
      <c r="E103" s="32">
        <f>IF((VLOOKUP(A103,[2]!LeachSS,24,FALSE))="0",(VLOOKUP(A103,[3]!Stwo,8,FALSE)),MIN((VLOOKUP(A103,[3]!Stwo,8,FALSE)),(VLOOKUP(A103,[2]!LeachSS,24,FALSE))))</f>
        <v>200</v>
      </c>
      <c r="F103" s="98" t="str">
        <f>IF(E103=(VLOOKUP(A103,Meth2,5,FALSE)),(VLOOKUP(A103,Meth2,6,FALSE)),(VLOOKUP(A103,[2]!LeachSS,25,FALSE)))</f>
        <v>S-3 Standard</v>
      </c>
      <c r="G103" s="41">
        <f>IF((VLOOKUP(A103,[2]!LeachSS,27,FALSE))="0",(VLOOKUP(A103,[3]!Stwo,8,FALSE)),MIN((VLOOKUP(A103,[3]!Stwo,8,FALSE)),(VLOOKUP(A103,[2]!LeachSS,27,FALSE))))</f>
        <v>200</v>
      </c>
      <c r="H103" s="92" t="str">
        <f>IF(G103=(VLOOKUP(A103,Meth2,5,FALSE)),(VLOOKUP(A103,Meth2,6,FALSE)),(VLOOKUP(A103,[2]!LeachSS,28,FALSE)))</f>
        <v>S-3 Standard</v>
      </c>
    </row>
    <row r="104" spans="1:8">
      <c r="A104" s="28" t="s">
        <v>16</v>
      </c>
      <c r="B104" s="8" t="s">
        <v>126</v>
      </c>
      <c r="C104" s="86">
        <f>IF((VLOOKUP(A104,[2]!LeachSS,21,FALSE))="0",(VLOOKUP(A104,[3]!Stwo,8,FALSE)),MIN((VLOOKUP(A104,[3]!Stwo,8,FALSE)),(VLOOKUP(A104,[2]!LeachSS,21,FALSE))))</f>
        <v>3</v>
      </c>
      <c r="D104" s="95" t="str">
        <f>IF(C104=(VLOOKUP(A104,Meth2,5,FALSE)),(VLOOKUP(A104,Meth2,6,FALSE)),(VLOOKUP(A104,[2]!LeachSS,22,FALSE)))</f>
        <v>Leaching</v>
      </c>
      <c r="E104" s="32">
        <f>IF((VLOOKUP(A104,[2]!LeachSS,24,FALSE))="0",(VLOOKUP(A104,[3]!Stwo,8,FALSE)),MIN((VLOOKUP(A104,[3]!Stwo,8,FALSE)),(VLOOKUP(A104,[2]!LeachSS,24,FALSE))))</f>
        <v>4</v>
      </c>
      <c r="F104" s="98" t="str">
        <f>IF(E104=(VLOOKUP(A104,Meth2,5,FALSE)),(VLOOKUP(A104,Meth2,6,FALSE)),(VLOOKUP(A104,[2]!LeachSS,25,FALSE)))</f>
        <v>Leaching</v>
      </c>
      <c r="G104" s="41">
        <f>IF((VLOOKUP(A104,[2]!LeachSS,27,FALSE))="0",(VLOOKUP(A104,[3]!Stwo,8,FALSE)),MIN((VLOOKUP(A104,[3]!Stwo,8,FALSE)),(VLOOKUP(A104,[2]!LeachSS,27,FALSE))))</f>
        <v>300</v>
      </c>
      <c r="H104" s="92" t="str">
        <f>IF(G104=(VLOOKUP(A104,Meth2,5,FALSE)),(VLOOKUP(A104,Meth2,6,FALSE)),(VLOOKUP(A104,[2]!LeachSS,28,FALSE)))</f>
        <v>Cancer Risk</v>
      </c>
    </row>
    <row r="105" spans="1:8">
      <c r="A105" s="28" t="s">
        <v>15</v>
      </c>
      <c r="B105" s="8" t="s">
        <v>125</v>
      </c>
      <c r="C105" s="86">
        <f>IF((VLOOKUP(A105,[2]!LeachSS,21,FALSE))="0",(VLOOKUP(A105,[3]!Stwo,8,FALSE)),MIN((VLOOKUP(A105,[3]!Stwo,8,FALSE)),(VLOOKUP(A105,[2]!LeachSS,21,FALSE))))</f>
        <v>5.0000000000000002E-5</v>
      </c>
      <c r="D105" s="95" t="str">
        <f>IF(C105=(VLOOKUP(A105,Meth2,5,FALSE)),(VLOOKUP(A105,Meth2,6,FALSE)),(VLOOKUP(A105,[2]!LeachSS,22,FALSE)))</f>
        <v>S-3 Standard</v>
      </c>
      <c r="E105" s="32">
        <f>IF((VLOOKUP(A105,[2]!LeachSS,24,FALSE))="0",(VLOOKUP(A105,[3]!Stwo,8,FALSE)),MIN((VLOOKUP(A105,[3]!Stwo,8,FALSE)),(VLOOKUP(A105,[2]!LeachSS,24,FALSE))))</f>
        <v>5.0000000000000002E-5</v>
      </c>
      <c r="F105" s="98" t="str">
        <f>IF(E105=(VLOOKUP(A105,Meth2,5,FALSE)),(VLOOKUP(A105,Meth2,6,FALSE)),(VLOOKUP(A105,[2]!LeachSS,25,FALSE)))</f>
        <v>S-3 Standard</v>
      </c>
      <c r="G105" s="41">
        <f>IF((VLOOKUP(A105,[2]!LeachSS,27,FALSE))="0",(VLOOKUP(A105,[3]!Stwo,8,FALSE)),MIN((VLOOKUP(A105,[3]!Stwo,8,FALSE)),(VLOOKUP(A105,[2]!LeachSS,27,FALSE))))</f>
        <v>5.0000000000000002E-5</v>
      </c>
      <c r="H105" s="92" t="str">
        <f>IF(G105=(VLOOKUP(A105,Meth2,5,FALSE)),(VLOOKUP(A105,Meth2,6,FALSE)),(VLOOKUP(A105,[2]!LeachSS,28,FALSE)))</f>
        <v>S-3 Standard</v>
      </c>
    </row>
    <row r="106" spans="1:8">
      <c r="A106" s="28" t="s">
        <v>14</v>
      </c>
      <c r="B106" s="8" t="s">
        <v>124</v>
      </c>
      <c r="C106" s="86">
        <f>IF((VLOOKUP(A106,[2]!LeachSS,21,FALSE))="0",(VLOOKUP(A106,[3]!Stwo,8,FALSE)),MIN((VLOOKUP(A106,[3]!Stwo,8,FALSE)),(VLOOKUP(A106,[2]!LeachSS,21,FALSE))))</f>
        <v>0.1</v>
      </c>
      <c r="D106" s="95" t="str">
        <f>IF(C106=(VLOOKUP(A106,Meth2,5,FALSE)),(VLOOKUP(A106,Meth2,6,FALSE)),(VLOOKUP(A106,[2]!LeachSS,22,FALSE)))</f>
        <v>PQL</v>
      </c>
      <c r="E106" s="32">
        <f>IF((VLOOKUP(A106,[2]!LeachSS,24,FALSE))="0",(VLOOKUP(A106,[3]!Stwo,8,FALSE)),MIN((VLOOKUP(A106,[3]!Stwo,8,FALSE)),(VLOOKUP(A106,[2]!LeachSS,24,FALSE))))</f>
        <v>0.1</v>
      </c>
      <c r="F106" s="98" t="str">
        <f>IF(E106=(VLOOKUP(A106,Meth2,5,FALSE)),(VLOOKUP(A106,Meth2,6,FALSE)),(VLOOKUP(A106,[2]!LeachSS,25,FALSE)))</f>
        <v>PQL</v>
      </c>
      <c r="G106" s="41">
        <f>IF((VLOOKUP(A106,[2]!LeachSS,27,FALSE))="0",(VLOOKUP(A106,[3]!Stwo,8,FALSE)),MIN((VLOOKUP(A106,[3]!Stwo,8,FALSE)),(VLOOKUP(A106,[2]!LeachSS,27,FALSE))))</f>
        <v>400</v>
      </c>
      <c r="H106" s="92" t="str">
        <f>IF(G106=(VLOOKUP(A106,Meth2,5,FALSE)),(VLOOKUP(A106,Meth2,6,FALSE)),(VLOOKUP(A106,[2]!LeachSS,28,FALSE)))</f>
        <v>Cancer Risk</v>
      </c>
    </row>
    <row r="107" spans="1:8">
      <c r="A107" s="28" t="s">
        <v>13</v>
      </c>
      <c r="B107" s="8" t="s">
        <v>123</v>
      </c>
      <c r="C107" s="86">
        <f>IF((VLOOKUP(A107,[2]!LeachSS,21,FALSE))="0",(VLOOKUP(A107,[3]!Stwo,8,FALSE)),MIN((VLOOKUP(A107,[3]!Stwo,8,FALSE)),(VLOOKUP(A107,[2]!LeachSS,21,FALSE))))</f>
        <v>5.0000000000000001E-3</v>
      </c>
      <c r="D107" s="95" t="str">
        <f>IF(C107=(VLOOKUP(A107,Meth2,5,FALSE)),(VLOOKUP(A107,Meth2,6,FALSE)),(VLOOKUP(A107,[2]!LeachSS,22,FALSE)))</f>
        <v>PQL</v>
      </c>
      <c r="E107" s="32">
        <f>IF((VLOOKUP(A107,[2]!LeachSS,24,FALSE))="0",(VLOOKUP(A107,[3]!Stwo,8,FALSE)),MIN((VLOOKUP(A107,[3]!Stwo,8,FALSE)),(VLOOKUP(A107,[2]!LeachSS,24,FALSE))))</f>
        <v>0.02</v>
      </c>
      <c r="F107" s="98" t="str">
        <f>IF(E107=(VLOOKUP(A107,Meth2,5,FALSE)),(VLOOKUP(A107,Meth2,6,FALSE)),(VLOOKUP(A107,[2]!LeachSS,25,FALSE)))</f>
        <v>Leaching</v>
      </c>
      <c r="G107" s="41">
        <f>IF((VLOOKUP(A107,[2]!LeachSS,27,FALSE))="0",(VLOOKUP(A107,[3]!Stwo,8,FALSE)),MIN((VLOOKUP(A107,[3]!Stwo,8,FALSE)),(VLOOKUP(A107,[2]!LeachSS,27,FALSE))))</f>
        <v>50</v>
      </c>
      <c r="H107" s="92" t="str">
        <f>IF(G107=(VLOOKUP(A107,Meth2,5,FALSE)),(VLOOKUP(A107,Meth2,6,FALSE)),(VLOOKUP(A107,[2]!LeachSS,28,FALSE)))</f>
        <v>Cancer Risk</v>
      </c>
    </row>
    <row r="108" spans="1:8">
      <c r="A108" s="28" t="s">
        <v>12</v>
      </c>
      <c r="B108" s="8" t="s">
        <v>122</v>
      </c>
      <c r="C108" s="86">
        <v>1</v>
      </c>
      <c r="D108" s="236" t="s">
        <v>327</v>
      </c>
      <c r="E108" s="32">
        <v>10</v>
      </c>
      <c r="F108" s="98" t="s">
        <v>327</v>
      </c>
      <c r="G108" s="41">
        <v>200</v>
      </c>
      <c r="H108" s="92" t="s">
        <v>327</v>
      </c>
    </row>
    <row r="109" spans="1:8">
      <c r="A109" s="28" t="s">
        <v>11</v>
      </c>
      <c r="B109" s="8" t="s">
        <v>121</v>
      </c>
      <c r="C109" s="86">
        <f>IF((VLOOKUP(A109,[2]!LeachSS,21,FALSE))="0",(VLOOKUP(A109,[3]!Stwo,8,FALSE)),MIN((VLOOKUP(A109,[3]!Stwo,8,FALSE)),(VLOOKUP(A109,[2]!LeachSS,21,FALSE))))</f>
        <v>60</v>
      </c>
      <c r="D109" s="95" t="str">
        <f>IF(C109=(VLOOKUP(A109,Meth2,5,FALSE)),(VLOOKUP(A109,Meth2,6,FALSE)),(VLOOKUP(A109,[2]!LeachSS,22,FALSE)))</f>
        <v>Noncancer Risk</v>
      </c>
      <c r="E109" s="32">
        <f>IF((VLOOKUP(A109,[2]!LeachSS,24,FALSE))="0",(VLOOKUP(A109,[3]!Stwo,8,FALSE)),MIN((VLOOKUP(A109,[3]!Stwo,8,FALSE)),(VLOOKUP(A109,[2]!LeachSS,24,FALSE))))</f>
        <v>60</v>
      </c>
      <c r="F109" s="98" t="str">
        <f>IF(E109=(VLOOKUP(A109,Meth2,5,FALSE)),(VLOOKUP(A109,Meth2,6,FALSE)),(VLOOKUP(A109,[2]!LeachSS,25,FALSE)))</f>
        <v>Noncancer Risk</v>
      </c>
      <c r="G109" s="41">
        <f>IF((VLOOKUP(A109,[2]!LeachSS,27,FALSE))="0",(VLOOKUP(A109,[3]!Stwo,8,FALSE)),MIN((VLOOKUP(A109,[3]!Stwo,8,FALSE)),(VLOOKUP(A109,[2]!LeachSS,27,FALSE))))</f>
        <v>60</v>
      </c>
      <c r="H109" s="92" t="str">
        <f>IF(G109=(VLOOKUP(A109,Meth2,5,FALSE)),(VLOOKUP(A109,Meth2,6,FALSE)),(VLOOKUP(A109,[2]!LeachSS,28,FALSE)))</f>
        <v>Noncancer Risk</v>
      </c>
    </row>
    <row r="110" spans="1:8">
      <c r="A110" s="28" t="s">
        <v>10</v>
      </c>
      <c r="B110" s="8" t="s">
        <v>120</v>
      </c>
      <c r="C110" s="86">
        <f>IF((VLOOKUP(A110,[2]!LeachSS,21,FALSE))="0",(VLOOKUP(A110,[3]!Stwo,8,FALSE)),MIN((VLOOKUP(A110,[3]!Stwo,8,FALSE)),(VLOOKUP(A110,[2]!LeachSS,21,FALSE))))</f>
        <v>30</v>
      </c>
      <c r="D110" s="95" t="str">
        <f>IF(C110=(VLOOKUP(A110,Meth2,5,FALSE)),(VLOOKUP(A110,Meth2,6,FALSE)),(VLOOKUP(A110,[2]!LeachSS,22,FALSE)))</f>
        <v>Leaching</v>
      </c>
      <c r="E110" s="32">
        <f>IF((VLOOKUP(A110,[2]!LeachSS,24,FALSE))="0",(VLOOKUP(A110,[3]!Stwo,8,FALSE)),MIN((VLOOKUP(A110,[3]!Stwo,8,FALSE)),(VLOOKUP(A110,[2]!LeachSS,24,FALSE))))</f>
        <v>1000</v>
      </c>
      <c r="F110" s="98" t="str">
        <f>IF(E110=(VLOOKUP(A110,Meth2,5,FALSE)),(VLOOKUP(A110,Meth2,6,FALSE)),(VLOOKUP(A110,[2]!LeachSS,25,FALSE)))</f>
        <v>Ceiling (Medium)</v>
      </c>
      <c r="G110" s="41">
        <f>IF((VLOOKUP(A110,[2]!LeachSS,27,FALSE))="0",(VLOOKUP(A110,[3]!Stwo,8,FALSE)),MIN((VLOOKUP(A110,[3]!Stwo,8,FALSE)),(VLOOKUP(A110,[2]!LeachSS,27,FALSE))))</f>
        <v>1000</v>
      </c>
      <c r="H110" s="92" t="str">
        <f>IF(G110=(VLOOKUP(A110,Meth2,5,FALSE)),(VLOOKUP(A110,Meth2,6,FALSE)),(VLOOKUP(A110,[2]!LeachSS,28,FALSE)))</f>
        <v>Ceiling (Medium)</v>
      </c>
    </row>
    <row r="111" spans="1:8">
      <c r="A111" s="28" t="s">
        <v>9</v>
      </c>
      <c r="B111" s="8" t="s">
        <v>272</v>
      </c>
      <c r="C111" s="86">
        <f>IF((VLOOKUP(A111,[2]!LeachSS,21,FALSE))="0",(VLOOKUP(A111,[3]!Stwo,8,FALSE)),MIN((VLOOKUP(A111,[3]!Stwo,8,FALSE)),(VLOOKUP(A111,[2]!LeachSS,21,FALSE))))</f>
        <v>2</v>
      </c>
      <c r="D111" s="95" t="str">
        <f>IF(C111=(VLOOKUP(A111,Meth2,5,FALSE)),(VLOOKUP(A111,Meth2,6,FALSE)),(VLOOKUP(A111,[2]!LeachSS,22,FALSE)))</f>
        <v>Leaching</v>
      </c>
      <c r="E111" s="32">
        <f>IF((VLOOKUP(A111,[2]!LeachSS,24,FALSE))="0",(VLOOKUP(A111,[3]!Stwo,8,FALSE)),MIN((VLOOKUP(A111,[3]!Stwo,8,FALSE)),(VLOOKUP(A111,[2]!LeachSS,24,FALSE))))</f>
        <v>6</v>
      </c>
      <c r="F111" s="98" t="str">
        <f>IF(E111=(VLOOKUP(A111,Meth2,5,FALSE)),(VLOOKUP(A111,Meth2,6,FALSE)),(VLOOKUP(A111,[2]!LeachSS,25,FALSE)))</f>
        <v>Leaching</v>
      </c>
      <c r="G111" s="41">
        <f>IF((VLOOKUP(A111,[2]!LeachSS,27,FALSE))="0",(VLOOKUP(A111,[3]!Stwo,8,FALSE)),MIN((VLOOKUP(A111,[3]!Stwo,8,FALSE)),(VLOOKUP(A111,[2]!LeachSS,27,FALSE))))</f>
        <v>3000</v>
      </c>
      <c r="H111" s="92" t="str">
        <f>IF(G111=(VLOOKUP(A111,Meth2,5,FALSE)),(VLOOKUP(A111,Meth2,6,FALSE)),(VLOOKUP(A111,[2]!LeachSS,28,FALSE)))</f>
        <v>Ceiling (High)</v>
      </c>
    </row>
    <row r="112" spans="1:8">
      <c r="A112" s="28" t="s">
        <v>8</v>
      </c>
      <c r="B112" s="8" t="s">
        <v>273</v>
      </c>
      <c r="C112" s="86">
        <f>IF((VLOOKUP(A112,[2]!LeachSS,21,FALSE))="0",(VLOOKUP(A112,[3]!Stwo,8,FALSE)),MIN((VLOOKUP(A112,[3]!Stwo,8,FALSE)),(VLOOKUP(A112,[2]!LeachSS,21,FALSE))))</f>
        <v>30</v>
      </c>
      <c r="D112" s="95" t="str">
        <f>IF(C112=(VLOOKUP(A112,Meth2,5,FALSE)),(VLOOKUP(A112,Meth2,6,FALSE)),(VLOOKUP(A112,[2]!LeachSS,22,FALSE)))</f>
        <v>Leaching</v>
      </c>
      <c r="E112" s="32">
        <f>IF((VLOOKUP(A112,[2]!LeachSS,24,FALSE))="0",(VLOOKUP(A112,[3]!Stwo,8,FALSE)),MIN((VLOOKUP(A112,[3]!Stwo,8,FALSE)),(VLOOKUP(A112,[2]!LeachSS,24,FALSE))))</f>
        <v>600</v>
      </c>
      <c r="F112" s="98" t="str">
        <f>IF(E112=(VLOOKUP(A112,Meth2,5,FALSE)),(VLOOKUP(A112,Meth2,6,FALSE)),(VLOOKUP(A112,[2]!LeachSS,25,FALSE)))</f>
        <v>Leaching</v>
      </c>
      <c r="G112" s="41">
        <f>IF((VLOOKUP(A112,[2]!LeachSS,27,FALSE))="0",(VLOOKUP(A112,[3]!Stwo,8,FALSE)),MIN((VLOOKUP(A112,[3]!Stwo,8,FALSE)),(VLOOKUP(A112,[2]!LeachSS,27,FALSE))))</f>
        <v>1000</v>
      </c>
      <c r="H112" s="92" t="str">
        <f>IF(G112=(VLOOKUP(A112,Meth2,5,FALSE)),(VLOOKUP(A112,Meth2,6,FALSE)),(VLOOKUP(A112,[2]!LeachSS,28,FALSE)))</f>
        <v>Ceiling (Medium)</v>
      </c>
    </row>
    <row r="113" spans="1:8">
      <c r="A113" s="28" t="s">
        <v>7</v>
      </c>
      <c r="B113" s="8" t="s">
        <v>119</v>
      </c>
      <c r="C113" s="86">
        <f>IF((VLOOKUP(A113,[2]!LeachSS,21,FALSE))="0",(VLOOKUP(A113,[3]!Stwo,8,FALSE)),MIN((VLOOKUP(A113,[3]!Stwo,8,FALSE)),(VLOOKUP(A113,[2]!LeachSS,21,FALSE))))</f>
        <v>0.1</v>
      </c>
      <c r="D113" s="95" t="str">
        <f>IF(C113=(VLOOKUP(A113,Meth2,5,FALSE)),(VLOOKUP(A113,Meth2,6,FALSE)),(VLOOKUP(A113,[2]!LeachSS,22,FALSE)))</f>
        <v>PQL</v>
      </c>
      <c r="E113" s="32">
        <f>IF((VLOOKUP(A113,[2]!LeachSS,24,FALSE))="0",(VLOOKUP(A113,[3]!Stwo,8,FALSE)),MIN((VLOOKUP(A113,[3]!Stwo,8,FALSE)),(VLOOKUP(A113,[2]!LeachSS,24,FALSE))))</f>
        <v>2</v>
      </c>
      <c r="F113" s="98" t="str">
        <f>IF(E113=(VLOOKUP(A113,Meth2,5,FALSE)),(VLOOKUP(A113,Meth2,6,FALSE)),(VLOOKUP(A113,[2]!LeachSS,25,FALSE)))</f>
        <v>Leaching</v>
      </c>
      <c r="G113" s="41">
        <f>IF((VLOOKUP(A113,[2]!LeachSS,27,FALSE))="0",(VLOOKUP(A113,[3]!Stwo,8,FALSE)),MIN((VLOOKUP(A113,[3]!Stwo,8,FALSE)),(VLOOKUP(A113,[2]!LeachSS,27,FALSE))))</f>
        <v>200</v>
      </c>
      <c r="H113" s="92" t="str">
        <f>IF(G113=(VLOOKUP(A113,Meth2,5,FALSE)),(VLOOKUP(A113,Meth2,6,FALSE)),(VLOOKUP(A113,[2]!LeachSS,28,FALSE)))</f>
        <v>Cancer Risk</v>
      </c>
    </row>
    <row r="114" spans="1:8">
      <c r="A114" s="28" t="s">
        <v>6</v>
      </c>
      <c r="B114" s="8" t="s">
        <v>118</v>
      </c>
      <c r="C114" s="86">
        <f>IF((VLOOKUP(A114,[2]!LeachSS,21,FALSE))="0",(VLOOKUP(A114,[3]!Stwo,8,FALSE)),MIN((VLOOKUP(A114,[3]!Stwo,8,FALSE)),(VLOOKUP(A114,[2]!LeachSS,21,FALSE))))</f>
        <v>0.3</v>
      </c>
      <c r="D114" s="95" t="str">
        <f>IF(C114=(VLOOKUP(A114,Meth2,5,FALSE)),(VLOOKUP(A114,Meth2,6,FALSE)),(VLOOKUP(A114,[2]!LeachSS,22,FALSE)))</f>
        <v>Leaching</v>
      </c>
      <c r="E114" s="32">
        <f>IF((VLOOKUP(A114,[2]!LeachSS,24,FALSE))="0",(VLOOKUP(A114,[3]!Stwo,8,FALSE)),MIN((VLOOKUP(A114,[3]!Stwo,8,FALSE)),(VLOOKUP(A114,[2]!LeachSS,24,FALSE))))</f>
        <v>0.3</v>
      </c>
      <c r="F114" s="98" t="str">
        <f>IF(E114=(VLOOKUP(A114,Meth2,5,FALSE)),(VLOOKUP(A114,Meth2,6,FALSE)),(VLOOKUP(A114,[2]!LeachSS,25,FALSE)))</f>
        <v>Leaching</v>
      </c>
      <c r="G114" s="41">
        <f>IF((VLOOKUP(A114,[2]!LeachSS,27,FALSE))="0",(VLOOKUP(A114,[3]!Stwo,8,FALSE)),MIN((VLOOKUP(A114,[3]!Stwo,8,FALSE)),(VLOOKUP(A114,[2]!LeachSS,27,FALSE))))</f>
        <v>60</v>
      </c>
      <c r="H114" s="92" t="str">
        <f>IF(G114=(VLOOKUP(A114,Meth2,5,FALSE)),(VLOOKUP(A114,Meth2,6,FALSE)),(VLOOKUP(A114,[2]!LeachSS,28,FALSE)))</f>
        <v>S-3 Standard</v>
      </c>
    </row>
    <row r="115" spans="1:8" ht="13.5" thickBot="1">
      <c r="A115" s="62" t="s">
        <v>5</v>
      </c>
      <c r="B115" s="7" t="s">
        <v>117</v>
      </c>
      <c r="C115" s="87">
        <f>IF((VLOOKUP(A115,[2]!LeachSS,21,FALSE))="0",(VLOOKUP(A115,[3]!Stwo,8,FALSE)),MIN((VLOOKUP(A115,[3]!Stwo,8,FALSE)),(VLOOKUP(A115,[2]!LeachSS,21,FALSE))))</f>
        <v>4</v>
      </c>
      <c r="D115" s="96" t="str">
        <f>IF(C115=(VLOOKUP(A115,Meth2,5,FALSE)),(VLOOKUP(A115,Meth2,6,FALSE)),(VLOOKUP(A115,[2]!LeachSS,22,FALSE)))</f>
        <v>Leaching</v>
      </c>
      <c r="E115" s="36">
        <f>IF((VLOOKUP(A115,[2]!LeachSS,24,FALSE))="0",(VLOOKUP(A115,[3]!Stwo,8,FALSE)),MIN((VLOOKUP(A115,[3]!Stwo,8,FALSE)),(VLOOKUP(A115,[2]!LeachSS,24,FALSE))))</f>
        <v>1000</v>
      </c>
      <c r="F115" s="99" t="str">
        <f>IF(E115=(VLOOKUP(A115,Meth2,5,FALSE)),(VLOOKUP(A115,Meth2,6,FALSE)),(VLOOKUP(A115,[2]!LeachSS,25,FALSE)))</f>
        <v>Leaching</v>
      </c>
      <c r="G115" s="44">
        <f>IF((VLOOKUP(A115,[2]!LeachSS,27,FALSE))="0",(VLOOKUP(A115,[3]!Stwo,8,FALSE)),MIN((VLOOKUP(A115,[3]!Stwo,8,FALSE)),(VLOOKUP(A115,[2]!LeachSS,27,FALSE))))</f>
        <v>600</v>
      </c>
      <c r="H115" s="93" t="str">
        <f>IF(G115=(VLOOKUP(A115,Meth2,5,FALSE)),(VLOOKUP(A115,Meth2,6,FALSE)),(VLOOKUP(A115,[2]!LeachSS,28,FALSE)))</f>
        <v>Leaching</v>
      </c>
    </row>
    <row r="116" spans="1:8">
      <c r="A116" s="28" t="s">
        <v>4</v>
      </c>
      <c r="B116" s="8" t="s">
        <v>116</v>
      </c>
      <c r="C116" s="86">
        <f>IF((VLOOKUP(A116,[2]!LeachSS,21,FALSE))="0",(VLOOKUP(A116,[3]!Stwo,8,FALSE)),MIN((VLOOKUP(A116,[3]!Stwo,8,FALSE)),(VLOOKUP(A116,[2]!LeachSS,21,FALSE))))</f>
        <v>0.7</v>
      </c>
      <c r="D116" s="95" t="str">
        <f>IF(C116=(VLOOKUP(A116,Meth2,5,FALSE)),(VLOOKUP(A116,Meth2,6,FALSE)),(VLOOKUP(A116,[2]!LeachSS,22,FALSE)))</f>
        <v>PQL</v>
      </c>
      <c r="E116" s="32">
        <f>IF((VLOOKUP(A116,[2]!LeachSS,24,FALSE))="0",(VLOOKUP(A116,[3]!Stwo,8,FALSE)),MIN((VLOOKUP(A116,[3]!Stwo,8,FALSE)),(VLOOKUP(A116,[2]!LeachSS,24,FALSE))))</f>
        <v>20</v>
      </c>
      <c r="F116" s="98" t="str">
        <f>IF(E116=(VLOOKUP(A116,Meth2,5,FALSE)),(VLOOKUP(A116,Meth2,6,FALSE)),(VLOOKUP(A116,[2]!LeachSS,25,FALSE)))</f>
        <v>Leaching</v>
      </c>
      <c r="G116" s="41">
        <f>IF((VLOOKUP(A116,[2]!LeachSS,27,FALSE))="0",(VLOOKUP(A116,[3]!Stwo,8,FALSE)),MIN((VLOOKUP(A116,[3]!Stwo,8,FALSE)),(VLOOKUP(A116,[2]!LeachSS,27,FALSE))))</f>
        <v>20</v>
      </c>
      <c r="H116" s="92" t="str">
        <f>IF(G116=(VLOOKUP(A116,Meth2,5,FALSE)),(VLOOKUP(A116,Meth2,6,FALSE)),(VLOOKUP(A116,[2]!LeachSS,28,FALSE)))</f>
        <v>Leaching</v>
      </c>
    </row>
    <row r="117" spans="1:8">
      <c r="A117" s="28" t="s">
        <v>3</v>
      </c>
      <c r="B117" s="8" t="s">
        <v>115</v>
      </c>
      <c r="C117" s="86">
        <f>IF((VLOOKUP(A117,[2]!LeachSS,21,FALSE))="0",(VLOOKUP(A117,[3]!Stwo,8,FALSE)),MIN((VLOOKUP(A117,[3]!Stwo,8,FALSE)),(VLOOKUP(A117,[2]!LeachSS,21,FALSE))))</f>
        <v>700</v>
      </c>
      <c r="D117" s="95" t="str">
        <f>IF(C117=(VLOOKUP(A117,Meth2,5,FALSE)),(VLOOKUP(A117,Meth2,6,FALSE)),(VLOOKUP(A117,[2]!LeachSS,22,FALSE)))</f>
        <v>S-3 Standard</v>
      </c>
      <c r="E117" s="32">
        <f>IF((VLOOKUP(A117,[2]!LeachSS,24,FALSE))="0",(VLOOKUP(A117,[3]!Stwo,8,FALSE)),MIN((VLOOKUP(A117,[3]!Stwo,8,FALSE)),(VLOOKUP(A117,[2]!LeachSS,24,FALSE))))</f>
        <v>700</v>
      </c>
      <c r="F117" s="98" t="str">
        <f>IF(E117=(VLOOKUP(A117,Meth2,5,FALSE)),(VLOOKUP(A117,Meth2,6,FALSE)),(VLOOKUP(A117,[2]!LeachSS,25,FALSE)))</f>
        <v>S-3 Standard</v>
      </c>
      <c r="G117" s="41">
        <f>IF((VLOOKUP(A117,[2]!LeachSS,27,FALSE))="0",(VLOOKUP(A117,[3]!Stwo,8,FALSE)),MIN((VLOOKUP(A117,[3]!Stwo,8,FALSE)),(VLOOKUP(A117,[2]!LeachSS,27,FALSE))))</f>
        <v>700</v>
      </c>
      <c r="H117" s="92" t="str">
        <f>IF(G117=(VLOOKUP(A117,Meth2,5,FALSE)),(VLOOKUP(A117,Meth2,6,FALSE)),(VLOOKUP(A117,[2]!LeachSS,28,FALSE)))</f>
        <v>S-3 Standard</v>
      </c>
    </row>
    <row r="118" spans="1:8">
      <c r="A118" s="28" t="s">
        <v>2</v>
      </c>
      <c r="B118" s="8" t="s">
        <v>114</v>
      </c>
      <c r="C118" s="86">
        <f>IF((VLOOKUP(A118,[2]!LeachSS,21,FALSE))="0",(VLOOKUP(A118,[3]!Stwo,8,FALSE)),MIN((VLOOKUP(A118,[3]!Stwo,8,FALSE)),(VLOOKUP(A118,[2]!LeachSS,21,FALSE))))</f>
        <v>0.9</v>
      </c>
      <c r="D118" s="95" t="str">
        <f>IF(C118=(VLOOKUP(A118,Meth2,5,FALSE)),(VLOOKUP(A118,Meth2,6,FALSE)),(VLOOKUP(A118,[2]!LeachSS,22,FALSE)))</f>
        <v>Leaching</v>
      </c>
      <c r="E118" s="32">
        <f>IF((VLOOKUP(A118,[2]!LeachSS,24,FALSE))="0",(VLOOKUP(A118,[3]!Stwo,8,FALSE)),MIN((VLOOKUP(A118,[3]!Stwo,8,FALSE)),(VLOOKUP(A118,[2]!LeachSS,24,FALSE))))</f>
        <v>0.7</v>
      </c>
      <c r="F118" s="98" t="str">
        <f>IF(E118=(VLOOKUP(A118,Meth2,5,FALSE)),(VLOOKUP(A118,Meth2,6,FALSE)),(VLOOKUP(A118,[2]!LeachSS,25,FALSE)))</f>
        <v>Leaching</v>
      </c>
      <c r="G118" s="41">
        <f>IF((VLOOKUP(A118,[2]!LeachSS,27,FALSE))="0",(VLOOKUP(A118,[3]!Stwo,8,FALSE)),MIN((VLOOKUP(A118,[3]!Stwo,8,FALSE)),(VLOOKUP(A118,[2]!LeachSS,27,FALSE))))</f>
        <v>7</v>
      </c>
      <c r="H118" s="92" t="str">
        <f>IF(G118=(VLOOKUP(A118,Meth2,5,FALSE)),(VLOOKUP(A118,Meth2,6,FALSE)),(VLOOKUP(A118,[2]!LeachSS,28,FALSE)))</f>
        <v>Cancer Risk</v>
      </c>
    </row>
    <row r="119" spans="1:8">
      <c r="A119" s="28" t="s">
        <v>234</v>
      </c>
      <c r="B119" s="8" t="s">
        <v>113</v>
      </c>
      <c r="C119" s="86">
        <f>IF((VLOOKUP(A119,[2]!LeachSS,21,FALSE))="0",(VLOOKUP(A119,[3]!Stwo,8,FALSE)),MIN((VLOOKUP(A119,[3]!Stwo,8,FALSE)),(VLOOKUP(A119,[2]!LeachSS,21,FALSE))))</f>
        <v>400</v>
      </c>
      <c r="D119" s="95" t="str">
        <f>IF(C119=(VLOOKUP(A119,Meth2,5,FALSE)),(VLOOKUP(A119,Meth2,6,FALSE)),(VLOOKUP(A119,[2]!LeachSS,22,FALSE)))</f>
        <v>Leaching</v>
      </c>
      <c r="E119" s="32">
        <f>IF((VLOOKUP(A119,[2]!LeachSS,24,FALSE))="0",(VLOOKUP(A119,[3]!Stwo,8,FALSE)),MIN((VLOOKUP(A119,[3]!Stwo,8,FALSE)),(VLOOKUP(A119,[2]!LeachSS,24,FALSE))))</f>
        <v>100</v>
      </c>
      <c r="F119" s="98" t="str">
        <f>IF(E119=(VLOOKUP(A119,Meth2,5,FALSE)),(VLOOKUP(A119,Meth2,6,FALSE)),(VLOOKUP(A119,[2]!LeachSS,25,FALSE)))</f>
        <v>Leaching</v>
      </c>
      <c r="G119" s="41">
        <f>IF((VLOOKUP(A119,[2]!LeachSS,27,FALSE))="0",(VLOOKUP(A119,[3]!Stwo,8,FALSE)),MIN((VLOOKUP(A119,[3]!Stwo,8,FALSE)),(VLOOKUP(A119,[2]!LeachSS,27,FALSE))))</f>
        <v>1000</v>
      </c>
      <c r="H119" s="92" t="str">
        <f>IF(G119=(VLOOKUP(A119,Meth2,5,FALSE)),(VLOOKUP(A119,Meth2,6,FALSE)),(VLOOKUP(A119,[2]!LeachSS,28,FALSE)))</f>
        <v>Ceiling (Medium)</v>
      </c>
    </row>
    <row r="120" spans="1:8" ht="13.5" thickBot="1">
      <c r="A120" s="62" t="s">
        <v>1</v>
      </c>
      <c r="B120" s="7" t="s">
        <v>112</v>
      </c>
      <c r="C120" s="87">
        <f>IF((VLOOKUP(A120,[2]!LeachSS,21,FALSE))="0",(VLOOKUP(A120,[3]!Stwo,8,FALSE)),MIN((VLOOKUP(A120,[3]!Stwo,8,FALSE)),(VLOOKUP(A120,[2]!LeachSS,21,FALSE))))</f>
        <v>3000</v>
      </c>
      <c r="D120" s="96" t="str">
        <f>IF(C120=(VLOOKUP(A120,Meth2,5,FALSE)),(VLOOKUP(A120,Meth2,6,FALSE)),(VLOOKUP(A120,[2]!LeachSS,22,FALSE)))</f>
        <v>Ceiling (High)</v>
      </c>
      <c r="E120" s="36">
        <f>IF((VLOOKUP(A120,[2]!LeachSS,24,FALSE))="0",(VLOOKUP(A120,[3]!Stwo,8,FALSE)),MIN((VLOOKUP(A120,[3]!Stwo,8,FALSE)),(VLOOKUP(A120,[2]!LeachSS,24,FALSE))))</f>
        <v>3000</v>
      </c>
      <c r="F120" s="99" t="str">
        <f>IF(E120=(VLOOKUP(A120,Meth2,5,FALSE)),(VLOOKUP(A120,Meth2,6,FALSE)),(VLOOKUP(A120,[2]!LeachSS,25,FALSE)))</f>
        <v>Ceiling (High)</v>
      </c>
      <c r="G120" s="209">
        <f>IF((VLOOKUP(A120,[2]!LeachSS,27,FALSE))="0",(VLOOKUP(A120,[3]!Stwo,8,FALSE)),MIN((VLOOKUP(A120,[3]!Stwo,8,FALSE)),(VLOOKUP(A120,[2]!LeachSS,27,FALSE))))</f>
        <v>3000</v>
      </c>
      <c r="H120" s="93" t="str">
        <f>IF(G120=(VLOOKUP(A120,Meth2,5,FALSE)),(VLOOKUP(A120,Meth2,6,FALSE)),(VLOOKUP(A120,[2]!LeachSS,28,FALSE)))</f>
        <v>Ceiling (High)</v>
      </c>
    </row>
    <row r="125" spans="1:8">
      <c r="A125" s="66"/>
      <c r="B125" s="67"/>
    </row>
    <row r="126" spans="1:8">
      <c r="A126" s="68"/>
      <c r="B126" s="67"/>
    </row>
    <row r="127" spans="1:8">
      <c r="A127" s="68"/>
      <c r="B127" s="67"/>
    </row>
    <row r="128" spans="1:8">
      <c r="A128" s="68"/>
      <c r="B128" s="67"/>
    </row>
    <row r="129" spans="1:2">
      <c r="A129" s="68"/>
      <c r="B129" s="67"/>
    </row>
    <row r="130" spans="1:2">
      <c r="A130" s="68"/>
      <c r="B130" s="67"/>
    </row>
    <row r="131" spans="1:2">
      <c r="A131" s="68"/>
      <c r="B131" s="67"/>
    </row>
    <row r="132" spans="1:2">
      <c r="A132" s="68"/>
      <c r="B132" s="67"/>
    </row>
    <row r="133" spans="1:2">
      <c r="A133" s="68"/>
      <c r="B133" s="67"/>
    </row>
    <row r="134" spans="1:2">
      <c r="A134" s="68"/>
      <c r="B134" s="67"/>
    </row>
    <row r="135" spans="1:2">
      <c r="A135" s="68"/>
      <c r="B135" s="67"/>
    </row>
    <row r="136" spans="1:2">
      <c r="A136" s="68"/>
      <c r="B136" s="67"/>
    </row>
  </sheetData>
  <mergeCells count="3">
    <mergeCell ref="C1:D1"/>
    <mergeCell ref="E1:F1"/>
    <mergeCell ref="G1:H1"/>
  </mergeCells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ignoredErrors>
    <ignoredError sqref="C90 E90 G9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showZero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RowHeight="12.75"/>
  <cols>
    <col min="1" max="1" width="38.7109375" style="30" bestFit="1" customWidth="1"/>
    <col min="2" max="2" width="10.140625" style="31" bestFit="1" customWidth="1"/>
    <col min="3" max="3" width="13.5703125" style="142" customWidth="1"/>
    <col min="4" max="4" width="20.28515625" style="30" bestFit="1" customWidth="1"/>
    <col min="5" max="5" width="13.85546875" style="30" customWidth="1"/>
    <col min="6" max="6" width="20.28515625" style="30" bestFit="1" customWidth="1"/>
    <col min="7" max="7" width="14" style="30" customWidth="1"/>
    <col min="8" max="8" width="20.28515625" style="30" bestFit="1" customWidth="1"/>
    <col min="9" max="16384" width="9.140625" style="30"/>
  </cols>
  <sheetData>
    <row r="1" spans="1:8">
      <c r="A1" s="215" t="s">
        <v>265</v>
      </c>
      <c r="B1" s="244"/>
      <c r="C1" s="276" t="s">
        <v>286</v>
      </c>
      <c r="D1" s="271"/>
      <c r="E1" s="272" t="s">
        <v>287</v>
      </c>
      <c r="F1" s="273"/>
      <c r="G1" s="278" t="s">
        <v>288</v>
      </c>
      <c r="H1" s="275"/>
    </row>
    <row r="2" spans="1:8">
      <c r="A2" s="216" t="s">
        <v>246</v>
      </c>
      <c r="C2" s="83">
        <f>'S-1'!C2</f>
        <v>0</v>
      </c>
      <c r="D2" s="84">
        <f>'S-1'!D2</f>
        <v>0</v>
      </c>
      <c r="E2" s="77">
        <f t="shared" ref="E2:F4" si="0">C2</f>
        <v>0</v>
      </c>
      <c r="F2" s="100">
        <f t="shared" si="0"/>
        <v>0</v>
      </c>
      <c r="G2" s="79">
        <f t="shared" ref="G2:H4" si="1">C2</f>
        <v>0</v>
      </c>
      <c r="H2" s="80">
        <f t="shared" si="1"/>
        <v>0</v>
      </c>
    </row>
    <row r="3" spans="1:8">
      <c r="A3" s="217"/>
      <c r="B3" s="179" t="s">
        <v>218</v>
      </c>
      <c r="C3" s="183">
        <f>'S-1'!C3</f>
        <v>0</v>
      </c>
      <c r="D3" s="186" t="str">
        <f>'S-1'!D3</f>
        <v>Standard</v>
      </c>
      <c r="E3" s="173">
        <f t="shared" si="0"/>
        <v>0</v>
      </c>
      <c r="F3" s="184" t="str">
        <f t="shared" si="0"/>
        <v>Standard</v>
      </c>
      <c r="G3" s="185">
        <f t="shared" si="1"/>
        <v>0</v>
      </c>
      <c r="H3" s="178" t="str">
        <f t="shared" si="1"/>
        <v>Standard</v>
      </c>
    </row>
    <row r="4" spans="1:8" ht="13.5" thickBot="1">
      <c r="A4" s="171" t="s">
        <v>233</v>
      </c>
      <c r="B4" s="179" t="s">
        <v>231</v>
      </c>
      <c r="C4" s="187" t="str">
        <f>'S-1'!C4</f>
        <v>mg/kg</v>
      </c>
      <c r="D4" s="188" t="str">
        <f>'S-1'!D4</f>
        <v>Basis</v>
      </c>
      <c r="E4" s="194" t="str">
        <f t="shared" si="0"/>
        <v>mg/kg</v>
      </c>
      <c r="F4" s="190" t="str">
        <f t="shared" si="0"/>
        <v>Basis</v>
      </c>
      <c r="G4" s="191" t="str">
        <f t="shared" si="1"/>
        <v>mg/kg</v>
      </c>
      <c r="H4" s="182" t="str">
        <f t="shared" si="1"/>
        <v>Basis</v>
      </c>
    </row>
    <row r="5" spans="1:8">
      <c r="A5" s="28" t="s">
        <v>106</v>
      </c>
      <c r="B5" s="11" t="s">
        <v>217</v>
      </c>
      <c r="C5" s="85">
        <f>IF((VLOOKUP(A5,[2]!LeachSS,21,FALSE))="0",(VLOOKUP(A5,[3]!Sthree,11,FALSE)),MIN((VLOOKUP(A5,[3]!Sthree,11,FALSE)),(VLOOKUP(A5,[2]!LeachSS,21,FALSE))))</f>
        <v>4</v>
      </c>
      <c r="D5" s="94" t="str">
        <f>IF(C5=(VLOOKUP(A5,Meth2,7,FALSE)),(VLOOKUP(A5,Meth2,8,FALSE)),(VLOOKUP(A5,[2]!LeachSS,22,FALSE)))</f>
        <v>Leaching</v>
      </c>
      <c r="E5" s="89">
        <f>IF((VLOOKUP(A5,[2]!LeachSS,24,FALSE))="0",(VLOOKUP(A5,[3]!Sthree,11,FALSE)),MIN((VLOOKUP(A5,[3]!Sthree,11,FALSE)),(VLOOKUP(A5,[2]!LeachSS,24,FALSE))))</f>
        <v>5000</v>
      </c>
      <c r="F5" s="98" t="str">
        <f>IF(E5=(VLOOKUP(A5,Meth2,7,FALSE)),(VLOOKUP(A5,Meth2,8,FALSE)),(VLOOKUP(A5,[2]!LeachSS,25,FALSE)))</f>
        <v>Ceiling (High)</v>
      </c>
      <c r="G5" s="90">
        <f>IF((VLOOKUP(A5,[2]!LeachSS,27,FALSE))="0",(VLOOKUP(A5,[3]!Sthree,11,FALSE)),MIN((VLOOKUP(A5,[3]!Sthree,11,FALSE)),(VLOOKUP(A5,[2]!LeachSS,27,FALSE))))</f>
        <v>5000</v>
      </c>
      <c r="H5" s="91" t="str">
        <f>IF(G5=(VLOOKUP(A5,Meth2,7,FALSE)),(VLOOKUP(A5,Meth2,8,FALSE)),(VLOOKUP(A5,[2]!LeachSS,28,FALSE)))</f>
        <v>Ceiling (High)</v>
      </c>
    </row>
    <row r="6" spans="1:8">
      <c r="A6" s="28" t="s">
        <v>105</v>
      </c>
      <c r="B6" s="8" t="s">
        <v>216</v>
      </c>
      <c r="C6" s="86">
        <f>IF((VLOOKUP(A6,[2]!LeachSS,21,FALSE))="0",(VLOOKUP(A6,[3]!Sthree,11,FALSE)),MIN((VLOOKUP(A6,[3]!Sthree,11,FALSE)),(VLOOKUP(A6,[2]!LeachSS,21,FALSE))))</f>
        <v>1</v>
      </c>
      <c r="D6" s="169" t="str">
        <f>IF(C6=(VLOOKUP(A6,Meth2,7,FALSE)),(VLOOKUP(A6,Meth2,8,FALSE)),(VLOOKUP(A6,[2]!LeachSS,22,FALSE)))</f>
        <v>Leaching</v>
      </c>
      <c r="E6" s="32">
        <f>IF((VLOOKUP(A6,[2]!LeachSS,24,FALSE))="0",(VLOOKUP(A6,[3]!Sthree,11,FALSE)),MIN((VLOOKUP(A6,[3]!Sthree,11,FALSE)),(VLOOKUP(A6,[2]!LeachSS,24,FALSE))))</f>
        <v>600</v>
      </c>
      <c r="F6" s="98" t="str">
        <f>IF(E6=(VLOOKUP(A6,Meth2,7,FALSE)),(VLOOKUP(A6,Meth2,8,FALSE)),(VLOOKUP(A6,[2]!LeachSS,25,FALSE)))</f>
        <v>Leaching</v>
      </c>
      <c r="G6" s="41">
        <f>IF((VLOOKUP(A6,[2]!LeachSS,27,FALSE))="0",(VLOOKUP(A6,[3]!Sthree,11,FALSE)),MIN((VLOOKUP(A6,[3]!Sthree,11,FALSE)),(VLOOKUP(A6,[2]!LeachSS,27,FALSE))))</f>
        <v>10</v>
      </c>
      <c r="H6" s="92" t="str">
        <f>IF(G6=(VLOOKUP(A6,Meth2,7,FALSE)),(VLOOKUP(A6,Meth2,8,FALSE)),(VLOOKUP(A6,[2]!LeachSS,28,FALSE)))</f>
        <v>Leaching</v>
      </c>
    </row>
    <row r="7" spans="1:8">
      <c r="A7" s="28" t="s">
        <v>104</v>
      </c>
      <c r="B7" s="8" t="s">
        <v>215</v>
      </c>
      <c r="C7" s="86">
        <f>IF((VLOOKUP(A7,[2]!LeachSS,21,FALSE))="0",(VLOOKUP(A7,[3]!Sthree,11,FALSE)),MIN((VLOOKUP(A7,[3]!Sthree,11,FALSE)),(VLOOKUP(A7,[2]!LeachSS,21,FALSE))))</f>
        <v>6</v>
      </c>
      <c r="D7" s="169" t="str">
        <f>IF(C7=(VLOOKUP(A7,Meth2,7,FALSE)),(VLOOKUP(A7,Meth2,8,FALSE)),(VLOOKUP(A7,[2]!LeachSS,22,FALSE)))</f>
        <v>Leaching</v>
      </c>
      <c r="E7" s="32">
        <f>IF((VLOOKUP(A7,[2]!LeachSS,24,FALSE))="0",(VLOOKUP(A7,[3]!Sthree,11,FALSE)),MIN((VLOOKUP(A7,[3]!Sthree,11,FALSE)),(VLOOKUP(A7,[2]!LeachSS,24,FALSE))))</f>
        <v>50</v>
      </c>
      <c r="F7" s="98" t="str">
        <f>IF(E7=(VLOOKUP(A7,Meth2,7,FALSE)),(VLOOKUP(A7,Meth2,8,FALSE)),(VLOOKUP(A7,[2]!LeachSS,25,FALSE)))</f>
        <v>Leaching</v>
      </c>
      <c r="G7" s="41">
        <f>IF((VLOOKUP(A7,[2]!LeachSS,27,FALSE))="0",(VLOOKUP(A7,[3]!Sthree,11,FALSE)),MIN((VLOOKUP(A7,[3]!Sthree,11,FALSE)),(VLOOKUP(A7,[2]!LeachSS,27,FALSE))))</f>
        <v>400</v>
      </c>
      <c r="H7" s="92" t="str">
        <f>IF(G7=(VLOOKUP(A7,Meth2,7,FALSE)),(VLOOKUP(A7,Meth2,8,FALSE)),(VLOOKUP(A7,[2]!LeachSS,28,FALSE)))</f>
        <v>Leaching</v>
      </c>
    </row>
    <row r="8" spans="1:8">
      <c r="A8" s="28" t="s">
        <v>103</v>
      </c>
      <c r="B8" s="8" t="s">
        <v>214</v>
      </c>
      <c r="C8" s="86">
        <f>IF((VLOOKUP(A8,[2]!LeachSS,21,FALSE))="0",(VLOOKUP(A8,[3]!Sthree,11,FALSE)),MIN((VLOOKUP(A8,[3]!Sthree,11,FALSE)),(VLOOKUP(A8,[2]!LeachSS,21,FALSE))))</f>
        <v>3</v>
      </c>
      <c r="D8" s="169" t="str">
        <f>IF(C8=(VLOOKUP(A8,Meth2,7,FALSE)),(VLOOKUP(A8,Meth2,8,FALSE)),(VLOOKUP(A8,[2]!LeachSS,22,FALSE)))</f>
        <v>Noncancer Risk</v>
      </c>
      <c r="E8" s="32">
        <f>IF((VLOOKUP(A8,[2]!LeachSS,24,FALSE))="0",(VLOOKUP(A8,[3]!Sthree,11,FALSE)),MIN((VLOOKUP(A8,[3]!Sthree,11,FALSE)),(VLOOKUP(A8,[2]!LeachSS,24,FALSE))))</f>
        <v>3</v>
      </c>
      <c r="F8" s="98" t="str">
        <f>IF(E8=(VLOOKUP(A8,Meth2,7,FALSE)),(VLOOKUP(A8,Meth2,8,FALSE)),(VLOOKUP(A8,[2]!LeachSS,25,FALSE)))</f>
        <v>Noncancer Risk</v>
      </c>
      <c r="G8" s="41">
        <f>IF((VLOOKUP(A8,[2]!LeachSS,27,FALSE))="0",(VLOOKUP(A8,[3]!Sthree,11,FALSE)),MIN((VLOOKUP(A8,[3]!Sthree,11,FALSE)),(VLOOKUP(A8,[2]!LeachSS,27,FALSE))))</f>
        <v>3</v>
      </c>
      <c r="H8" s="92" t="str">
        <f>IF(G8=(VLOOKUP(A8,Meth2,7,FALSE)),(VLOOKUP(A8,Meth2,8,FALSE)),(VLOOKUP(A8,[2]!LeachSS,28,FALSE)))</f>
        <v>Noncancer Risk</v>
      </c>
    </row>
    <row r="9" spans="1:8">
      <c r="A9" s="28" t="s">
        <v>102</v>
      </c>
      <c r="B9" s="8" t="s">
        <v>213</v>
      </c>
      <c r="C9" s="86">
        <f>IF((VLOOKUP(A9,[2]!LeachSS,21,FALSE))="0",(VLOOKUP(A9,[3]!Sthree,11,FALSE)),MIN((VLOOKUP(A9,[3]!Sthree,11,FALSE)),(VLOOKUP(A9,[2]!LeachSS,21,FALSE))))</f>
        <v>5000</v>
      </c>
      <c r="D9" s="169" t="str">
        <f>IF(C9=(VLOOKUP(A9,Meth2,7,FALSE)),(VLOOKUP(A9,Meth2,8,FALSE)),(VLOOKUP(A9,[2]!LeachSS,22,FALSE)))</f>
        <v>Ceiling (High)</v>
      </c>
      <c r="E9" s="32">
        <f>IF((VLOOKUP(A9,[2]!LeachSS,24,FALSE))="0",(VLOOKUP(A9,[3]!Sthree,11,FALSE)),MIN((VLOOKUP(A9,[3]!Sthree,11,FALSE)),(VLOOKUP(A9,[2]!LeachSS,24,FALSE))))</f>
        <v>5000</v>
      </c>
      <c r="F9" s="98" t="str">
        <f>IF(E9=(VLOOKUP(A9,Meth2,7,FALSE)),(VLOOKUP(A9,Meth2,8,FALSE)),(VLOOKUP(A9,[2]!LeachSS,25,FALSE)))</f>
        <v>Ceiling (High)</v>
      </c>
      <c r="G9" s="41">
        <f>IF((VLOOKUP(A9,[2]!LeachSS,27,FALSE))="0",(VLOOKUP(A9,[3]!Sthree,11,FALSE)),MIN((VLOOKUP(A9,[3]!Sthree,11,FALSE)),(VLOOKUP(A9,[2]!LeachSS,27,FALSE))))</f>
        <v>5000</v>
      </c>
      <c r="H9" s="92" t="str">
        <f>IF(G9=(VLOOKUP(A9,Meth2,7,FALSE)),(VLOOKUP(A9,Meth2,8,FALSE)),(VLOOKUP(A9,[2]!LeachSS,28,FALSE)))</f>
        <v>Ceiling (High)</v>
      </c>
    </row>
    <row r="10" spans="1:8">
      <c r="A10" s="28" t="s">
        <v>101</v>
      </c>
      <c r="B10" s="8" t="s">
        <v>212</v>
      </c>
      <c r="C10" s="86">
        <f>IF((VLOOKUP(A10,[2]!LeachSS,21,FALSE))="0",(VLOOKUP(A10,[3]!Sthree,11,FALSE)),MIN((VLOOKUP(A10,[3]!Sthree,11,FALSE)),(VLOOKUP(A10,[2]!LeachSS,21,FALSE))))</f>
        <v>30</v>
      </c>
      <c r="D10" s="169" t="str">
        <f>IF(C10=(VLOOKUP(A10,Meth2,7,FALSE)),(VLOOKUP(A10,Meth2,8,FALSE)),(VLOOKUP(A10,[2]!LeachSS,22,FALSE)))</f>
        <v>Noncancer Risk</v>
      </c>
      <c r="E10" s="32">
        <f>IF((VLOOKUP(A10,[2]!LeachSS,24,FALSE))="0",(VLOOKUP(A10,[3]!Sthree,11,FALSE)),MIN((VLOOKUP(A10,[3]!Sthree,11,FALSE)),(VLOOKUP(A10,[2]!LeachSS,24,FALSE))))</f>
        <v>30</v>
      </c>
      <c r="F10" s="98" t="str">
        <f>IF(E10=(VLOOKUP(A10,Meth2,7,FALSE)),(VLOOKUP(A10,Meth2,8,FALSE)),(VLOOKUP(A10,[2]!LeachSS,25,FALSE)))</f>
        <v>Noncancer Risk</v>
      </c>
      <c r="G10" s="41">
        <f>IF((VLOOKUP(A10,[2]!LeachSS,27,FALSE))="0",(VLOOKUP(A10,[3]!Sthree,11,FALSE)),MIN((VLOOKUP(A10,[3]!Sthree,11,FALSE)),(VLOOKUP(A10,[2]!LeachSS,27,FALSE))))</f>
        <v>30</v>
      </c>
      <c r="H10" s="92" t="str">
        <f>IF(G10=(VLOOKUP(A10,Meth2,7,FALSE)),(VLOOKUP(A10,Meth2,8,FALSE)),(VLOOKUP(A10,[2]!LeachSS,28,FALSE)))</f>
        <v>Noncancer Risk</v>
      </c>
    </row>
    <row r="11" spans="1:8">
      <c r="A11" s="28" t="s">
        <v>100</v>
      </c>
      <c r="B11" s="8" t="s">
        <v>211</v>
      </c>
      <c r="C11" s="86">
        <f>IF((VLOOKUP(A11,[2]!LeachSS,21,FALSE))="0",(VLOOKUP(A11,[3]!Sthree,11,FALSE)),MIN((VLOOKUP(A11,[3]!Sthree,11,FALSE)),(VLOOKUP(A11,[2]!LeachSS,21,FALSE))))</f>
        <v>50</v>
      </c>
      <c r="D11" s="169" t="str">
        <f>IF(C11=(VLOOKUP(A11,Meth2,7,FALSE)),(VLOOKUP(A11,Meth2,8,FALSE)),(VLOOKUP(A11,[2]!LeachSS,22,FALSE)))</f>
        <v>Noncancer Risk</v>
      </c>
      <c r="E11" s="32">
        <f>IF((VLOOKUP(A11,[2]!LeachSS,24,FALSE))="0",(VLOOKUP(A11,[3]!Sthree,11,FALSE)),MIN((VLOOKUP(A11,[3]!Sthree,11,FALSE)),(VLOOKUP(A11,[2]!LeachSS,24,FALSE))))</f>
        <v>50</v>
      </c>
      <c r="F11" s="98" t="str">
        <f>IF(E11=(VLOOKUP(A11,Meth2,7,FALSE)),(VLOOKUP(A11,Meth2,8,FALSE)),(VLOOKUP(A11,[2]!LeachSS,25,FALSE)))</f>
        <v>Noncancer Risk</v>
      </c>
      <c r="G11" s="41">
        <f>IF((VLOOKUP(A11,[2]!LeachSS,27,FALSE))="0",(VLOOKUP(A11,[3]!Sthree,11,FALSE)),MIN((VLOOKUP(A11,[3]!Sthree,11,FALSE)),(VLOOKUP(A11,[2]!LeachSS,27,FALSE))))</f>
        <v>50</v>
      </c>
      <c r="H11" s="92" t="str">
        <f>IF(G11=(VLOOKUP(A11,Meth2,7,FALSE)),(VLOOKUP(A11,Meth2,8,FALSE)),(VLOOKUP(A11,[2]!LeachSS,28,FALSE)))</f>
        <v>Noncancer Risk</v>
      </c>
    </row>
    <row r="12" spans="1:8">
      <c r="A12" s="28" t="s">
        <v>99</v>
      </c>
      <c r="B12" s="8" t="s">
        <v>210</v>
      </c>
      <c r="C12" s="86">
        <f>IF((VLOOKUP(A12,[2]!LeachSS,21,FALSE))="0",(VLOOKUP(A12,[3]!Sthree,11,FALSE)),MIN((VLOOKUP(A12,[3]!Sthree,11,FALSE)),(VLOOKUP(A12,[2]!LeachSS,21,FALSE))))</f>
        <v>5000</v>
      </c>
      <c r="D12" s="169" t="str">
        <f>IF(C12=(VLOOKUP(A12,Meth2,7,FALSE)),(VLOOKUP(A12,Meth2,8,FALSE)),(VLOOKUP(A12,[2]!LeachSS,22,FALSE)))</f>
        <v>Ceiling (High)</v>
      </c>
      <c r="E12" s="32">
        <f>IF((VLOOKUP(A12,[2]!LeachSS,24,FALSE))="0",(VLOOKUP(A12,[3]!Sthree,11,FALSE)),MIN((VLOOKUP(A12,[3]!Sthree,11,FALSE)),(VLOOKUP(A12,[2]!LeachSS,24,FALSE))))</f>
        <v>5000</v>
      </c>
      <c r="F12" s="98" t="str">
        <f>IF(E12=(VLOOKUP(A12,Meth2,7,FALSE)),(VLOOKUP(A12,Meth2,8,FALSE)),(VLOOKUP(A12,[2]!LeachSS,25,FALSE)))</f>
        <v>Ceiling (High)</v>
      </c>
      <c r="G12" s="41">
        <f>IF((VLOOKUP(A12,[2]!LeachSS,27,FALSE))="0",(VLOOKUP(A12,[3]!Sthree,11,FALSE)),MIN((VLOOKUP(A12,[3]!Sthree,11,FALSE)),(VLOOKUP(A12,[2]!LeachSS,27,FALSE))))</f>
        <v>5000</v>
      </c>
      <c r="H12" s="92" t="str">
        <f>IF(G12=(VLOOKUP(A12,Meth2,7,FALSE)),(VLOOKUP(A12,Meth2,8,FALSE)),(VLOOKUP(A12,[2]!LeachSS,28,FALSE)))</f>
        <v>Ceiling (High)</v>
      </c>
    </row>
    <row r="13" spans="1:8">
      <c r="A13" s="28" t="s">
        <v>98</v>
      </c>
      <c r="B13" s="8" t="s">
        <v>209</v>
      </c>
      <c r="C13" s="86">
        <f>IF((VLOOKUP(A13,[2]!LeachSS,21,FALSE))="0",(VLOOKUP(A13,[3]!Sthree,11,FALSE)),MIN((VLOOKUP(A13,[3]!Sthree,11,FALSE)),(VLOOKUP(A13,[2]!LeachSS,21,FALSE))))</f>
        <v>2</v>
      </c>
      <c r="D13" s="169" t="str">
        <f>IF(C13=(VLOOKUP(A13,Meth2,7,FALSE)),(VLOOKUP(A13,Meth2,8,FALSE)),(VLOOKUP(A13,[2]!LeachSS,22,FALSE)))</f>
        <v>Leaching</v>
      </c>
      <c r="E13" s="32">
        <f>IF((VLOOKUP(A13,[2]!LeachSS,24,FALSE))="0",(VLOOKUP(A13,[3]!Sthree,11,FALSE)),MIN((VLOOKUP(A13,[3]!Sthree,11,FALSE)),(VLOOKUP(A13,[2]!LeachSS,24,FALSE))))</f>
        <v>400</v>
      </c>
      <c r="F13" s="98" t="str">
        <f>IF(E13=(VLOOKUP(A13,Meth2,7,FALSE)),(VLOOKUP(A13,Meth2,8,FALSE)),(VLOOKUP(A13,[2]!LeachSS,25,FALSE)))</f>
        <v>Leaching</v>
      </c>
      <c r="G13" s="41">
        <f>IF((VLOOKUP(A13,[2]!LeachSS,27,FALSE))="0",(VLOOKUP(A13,[3]!Sthree,11,FALSE)),MIN((VLOOKUP(A13,[3]!Sthree,11,FALSE)),(VLOOKUP(A13,[2]!LeachSS,27,FALSE))))</f>
        <v>1000</v>
      </c>
      <c r="H13" s="92" t="str">
        <f>IF(G13=(VLOOKUP(A13,Meth2,7,FALSE)),(VLOOKUP(A13,Meth2,8,FALSE)),(VLOOKUP(A13,[2]!LeachSS,28,FALSE)))</f>
        <v>Noncancer Risk</v>
      </c>
    </row>
    <row r="14" spans="1:8">
      <c r="A14" s="28" t="s">
        <v>97</v>
      </c>
      <c r="B14" s="8" t="s">
        <v>208</v>
      </c>
      <c r="C14" s="86">
        <f>IF((VLOOKUP(A14,[2]!LeachSS,21,FALSE))="0",(VLOOKUP(A14,[3]!Sthree,11,FALSE)),MIN((VLOOKUP(A14,[3]!Sthree,11,FALSE)),(VLOOKUP(A14,[2]!LeachSS,21,FALSE))))</f>
        <v>300</v>
      </c>
      <c r="D14" s="169" t="str">
        <f>IF(C14=(VLOOKUP(A14,Meth2,7,FALSE)),(VLOOKUP(A14,Meth2,8,FALSE)),(VLOOKUP(A14,[2]!LeachSS,22,FALSE)))</f>
        <v>Cancer Risk</v>
      </c>
      <c r="E14" s="32">
        <f>IF((VLOOKUP(A14,[2]!LeachSS,24,FALSE))="0",(VLOOKUP(A14,[3]!Sthree,11,FALSE)),MIN((VLOOKUP(A14,[3]!Sthree,11,FALSE)),(VLOOKUP(A14,[2]!LeachSS,24,FALSE))))</f>
        <v>300</v>
      </c>
      <c r="F14" s="98" t="str">
        <f>IF(E14=(VLOOKUP(A14,Meth2,7,FALSE)),(VLOOKUP(A14,Meth2,8,FALSE)),(VLOOKUP(A14,[2]!LeachSS,25,FALSE)))</f>
        <v>Cancer Risk</v>
      </c>
      <c r="G14" s="41">
        <f>IF((VLOOKUP(A14,[2]!LeachSS,27,FALSE))="0",(VLOOKUP(A14,[3]!Sthree,11,FALSE)),MIN((VLOOKUP(A14,[3]!Sthree,11,FALSE)),(VLOOKUP(A14,[2]!LeachSS,27,FALSE))))</f>
        <v>300</v>
      </c>
      <c r="H14" s="92" t="str">
        <f>IF(G14=(VLOOKUP(A14,Meth2,7,FALSE)),(VLOOKUP(A14,Meth2,8,FALSE)),(VLOOKUP(A14,[2]!LeachSS,28,FALSE)))</f>
        <v>Cancer Risk</v>
      </c>
    </row>
    <row r="15" spans="1:8">
      <c r="A15" s="28" t="s">
        <v>96</v>
      </c>
      <c r="B15" s="8" t="s">
        <v>207</v>
      </c>
      <c r="C15" s="86">
        <f>IF((VLOOKUP(A15,[2]!LeachSS,21,FALSE))="0",(VLOOKUP(A15,[3]!Sthree,11,FALSE)),MIN((VLOOKUP(A15,[3]!Sthree,11,FALSE)),(VLOOKUP(A15,[2]!LeachSS,21,FALSE))))</f>
        <v>30</v>
      </c>
      <c r="D15" s="169" t="str">
        <f>IF(C15=(VLOOKUP(A15,Meth2,7,FALSE)),(VLOOKUP(A15,Meth2,8,FALSE)),(VLOOKUP(A15,[2]!LeachSS,22,FALSE)))</f>
        <v>Cancer Risk</v>
      </c>
      <c r="E15" s="32">
        <f>IF((VLOOKUP(A15,[2]!LeachSS,24,FALSE))="0",(VLOOKUP(A15,[3]!Sthree,11,FALSE)),MIN((VLOOKUP(A15,[3]!Sthree,11,FALSE)),(VLOOKUP(A15,[2]!LeachSS,24,FALSE))))</f>
        <v>30</v>
      </c>
      <c r="F15" s="98" t="str">
        <f>IF(E15=(VLOOKUP(A15,Meth2,7,FALSE)),(VLOOKUP(A15,Meth2,8,FALSE)),(VLOOKUP(A15,[2]!LeachSS,25,FALSE)))</f>
        <v>Cancer Risk</v>
      </c>
      <c r="G15" s="41">
        <f>IF((VLOOKUP(A15,[2]!LeachSS,27,FALSE))="0",(VLOOKUP(A15,[3]!Sthree,11,FALSE)),MIN((VLOOKUP(A15,[3]!Sthree,11,FALSE)),(VLOOKUP(A15,[2]!LeachSS,27,FALSE))))</f>
        <v>30</v>
      </c>
      <c r="H15" s="92" t="str">
        <f>IF(G15=(VLOOKUP(A15,Meth2,7,FALSE)),(VLOOKUP(A15,Meth2,8,FALSE)),(VLOOKUP(A15,[2]!LeachSS,28,FALSE)))</f>
        <v>Cancer Risk</v>
      </c>
    </row>
    <row r="16" spans="1:8">
      <c r="A16" s="28" t="s">
        <v>95</v>
      </c>
      <c r="B16" s="8" t="s">
        <v>206</v>
      </c>
      <c r="C16" s="86">
        <f>IF((VLOOKUP(A16,[2]!LeachSS,21,FALSE))="0",(VLOOKUP(A16,[3]!Sthree,11,FALSE)),MIN((VLOOKUP(A16,[3]!Sthree,11,FALSE)),(VLOOKUP(A16,[2]!LeachSS,21,FALSE))))</f>
        <v>300</v>
      </c>
      <c r="D16" s="169" t="str">
        <f>IF(C16=(VLOOKUP(A16,Meth2,7,FALSE)),(VLOOKUP(A16,Meth2,8,FALSE)),(VLOOKUP(A16,[2]!LeachSS,22,FALSE)))</f>
        <v>Cancer Risk</v>
      </c>
      <c r="E16" s="32">
        <f>IF((VLOOKUP(A16,[2]!LeachSS,24,FALSE))="0",(VLOOKUP(A16,[3]!Sthree,11,FALSE)),MIN((VLOOKUP(A16,[3]!Sthree,11,FALSE)),(VLOOKUP(A16,[2]!LeachSS,24,FALSE))))</f>
        <v>300</v>
      </c>
      <c r="F16" s="98" t="str">
        <f>IF(E16=(VLOOKUP(A16,Meth2,7,FALSE)),(VLOOKUP(A16,Meth2,8,FALSE)),(VLOOKUP(A16,[2]!LeachSS,25,FALSE)))</f>
        <v>Cancer Risk</v>
      </c>
      <c r="G16" s="41">
        <f>IF((VLOOKUP(A16,[2]!LeachSS,27,FALSE))="0",(VLOOKUP(A16,[3]!Sthree,11,FALSE)),MIN((VLOOKUP(A16,[3]!Sthree,11,FALSE)),(VLOOKUP(A16,[2]!LeachSS,27,FALSE))))</f>
        <v>300</v>
      </c>
      <c r="H16" s="92" t="str">
        <f>IF(G16=(VLOOKUP(A16,Meth2,7,FALSE)),(VLOOKUP(A16,Meth2,8,FALSE)),(VLOOKUP(A16,[2]!LeachSS,28,FALSE)))</f>
        <v>Cancer Risk</v>
      </c>
    </row>
    <row r="17" spans="1:8">
      <c r="A17" s="28" t="s">
        <v>94</v>
      </c>
      <c r="B17" s="8" t="s">
        <v>205</v>
      </c>
      <c r="C17" s="86">
        <f>IF((VLOOKUP(A17,[2]!LeachSS,21,FALSE))="0",(VLOOKUP(A17,[3]!Sthree,11,FALSE)),MIN((VLOOKUP(A17,[3]!Sthree,11,FALSE)),(VLOOKUP(A17,[2]!LeachSS,21,FALSE))))</f>
        <v>5000</v>
      </c>
      <c r="D17" s="169" t="str">
        <f>IF(C17=(VLOOKUP(A17,Meth2,7,FALSE)),(VLOOKUP(A17,Meth2,8,FALSE)),(VLOOKUP(A17,[2]!LeachSS,22,FALSE)))</f>
        <v>Ceiling (High)</v>
      </c>
      <c r="E17" s="32">
        <f>IF((VLOOKUP(A17,[2]!LeachSS,24,FALSE))="0",(VLOOKUP(A17,[3]!Sthree,11,FALSE)),MIN((VLOOKUP(A17,[3]!Sthree,11,FALSE)),(VLOOKUP(A17,[2]!LeachSS,24,FALSE))))</f>
        <v>5000</v>
      </c>
      <c r="F17" s="98" t="str">
        <f>IF(E17=(VLOOKUP(A17,Meth2,7,FALSE)),(VLOOKUP(A17,Meth2,8,FALSE)),(VLOOKUP(A17,[2]!LeachSS,25,FALSE)))</f>
        <v>Ceiling (High)</v>
      </c>
      <c r="G17" s="41">
        <f>IF((VLOOKUP(A17,[2]!LeachSS,27,FALSE))="0",(VLOOKUP(A17,[3]!Sthree,11,FALSE)),MIN((VLOOKUP(A17,[3]!Sthree,11,FALSE)),(VLOOKUP(A17,[2]!LeachSS,27,FALSE))))</f>
        <v>5000</v>
      </c>
      <c r="H17" s="92" t="str">
        <f>IF(G17=(VLOOKUP(A17,Meth2,7,FALSE)),(VLOOKUP(A17,Meth2,8,FALSE)),(VLOOKUP(A17,[2]!LeachSS,28,FALSE)))</f>
        <v>Ceiling (High)</v>
      </c>
    </row>
    <row r="18" spans="1:8">
      <c r="A18" s="28" t="s">
        <v>93</v>
      </c>
      <c r="B18" s="8" t="s">
        <v>204</v>
      </c>
      <c r="C18" s="86">
        <f>IF((VLOOKUP(A18,[2]!LeachSS,21,FALSE))="0",(VLOOKUP(A18,[3]!Sthree,11,FALSE)),MIN((VLOOKUP(A18,[3]!Sthree,11,FALSE)),(VLOOKUP(A18,[2]!LeachSS,21,FALSE))))</f>
        <v>3000</v>
      </c>
      <c r="D18" s="169" t="str">
        <f>IF(C18=(VLOOKUP(A18,Meth2,7,FALSE)),(VLOOKUP(A18,Meth2,8,FALSE)),(VLOOKUP(A18,[2]!LeachSS,22,FALSE)))</f>
        <v>Cancer Risk</v>
      </c>
      <c r="E18" s="32">
        <f>IF((VLOOKUP(A18,[2]!LeachSS,24,FALSE))="0",(VLOOKUP(A18,[3]!Sthree,11,FALSE)),MIN((VLOOKUP(A18,[3]!Sthree,11,FALSE)),(VLOOKUP(A18,[2]!LeachSS,24,FALSE))))</f>
        <v>3000</v>
      </c>
      <c r="F18" s="98" t="str">
        <f>IF(E18=(VLOOKUP(A18,Meth2,7,FALSE)),(VLOOKUP(A18,Meth2,8,FALSE)),(VLOOKUP(A18,[2]!LeachSS,25,FALSE)))</f>
        <v>Cancer Risk</v>
      </c>
      <c r="G18" s="41">
        <f>IF((VLOOKUP(A18,[2]!LeachSS,27,FALSE))="0",(VLOOKUP(A18,[3]!Sthree,11,FALSE)),MIN((VLOOKUP(A18,[3]!Sthree,11,FALSE)),(VLOOKUP(A18,[2]!LeachSS,27,FALSE))))</f>
        <v>3000</v>
      </c>
      <c r="H18" s="92" t="str">
        <f>IF(G18=(VLOOKUP(A18,Meth2,7,FALSE)),(VLOOKUP(A18,Meth2,8,FALSE)),(VLOOKUP(A18,[2]!LeachSS,28,FALSE)))</f>
        <v>Cancer Risk</v>
      </c>
    </row>
    <row r="19" spans="1:8">
      <c r="A19" s="28" t="s">
        <v>92</v>
      </c>
      <c r="B19" s="8" t="s">
        <v>203</v>
      </c>
      <c r="C19" s="86">
        <f>IF((VLOOKUP(A19,[2]!LeachSS,21,FALSE))="0",(VLOOKUP(A19,[3]!Sthree,11,FALSE)),MIN((VLOOKUP(A19,[3]!Sthree,11,FALSE)),(VLOOKUP(A19,[2]!LeachSS,21,FALSE))))</f>
        <v>200</v>
      </c>
      <c r="D19" s="169" t="str">
        <f>IF(C19=(VLOOKUP(A19,Meth2,7,FALSE)),(VLOOKUP(A19,Meth2,8,FALSE)),(VLOOKUP(A19,[2]!LeachSS,22,FALSE)))</f>
        <v>Noncancer Risk</v>
      </c>
      <c r="E19" s="32">
        <f>IF((VLOOKUP(A19,[2]!LeachSS,24,FALSE))="0",(VLOOKUP(A19,[3]!Sthree,11,FALSE)),MIN((VLOOKUP(A19,[3]!Sthree,11,FALSE)),(VLOOKUP(A19,[2]!LeachSS,24,FALSE))))</f>
        <v>200</v>
      </c>
      <c r="F19" s="98" t="str">
        <f>IF(E19=(VLOOKUP(A19,Meth2,7,FALSE)),(VLOOKUP(A19,Meth2,8,FALSE)),(VLOOKUP(A19,[2]!LeachSS,25,FALSE)))</f>
        <v>Noncancer Risk</v>
      </c>
      <c r="G19" s="41">
        <f>IF((VLOOKUP(A19,[2]!LeachSS,27,FALSE))="0",(VLOOKUP(A19,[3]!Sthree,11,FALSE)),MIN((VLOOKUP(A19,[3]!Sthree,11,FALSE)),(VLOOKUP(A19,[2]!LeachSS,27,FALSE))))</f>
        <v>200</v>
      </c>
      <c r="H19" s="92" t="str">
        <f>IF(G19=(VLOOKUP(A19,Meth2,7,FALSE)),(VLOOKUP(A19,Meth2,8,FALSE)),(VLOOKUP(A19,[2]!LeachSS,28,FALSE)))</f>
        <v>Noncancer Risk</v>
      </c>
    </row>
    <row r="20" spans="1:8">
      <c r="A20" s="28" t="s">
        <v>91</v>
      </c>
      <c r="B20" s="8" t="s">
        <v>202</v>
      </c>
      <c r="C20" s="86">
        <f>IF((VLOOKUP(A20,[2]!LeachSS,21,FALSE))="0",(VLOOKUP(A20,[3]!Sthree,11,FALSE)),MIN((VLOOKUP(A20,[3]!Sthree,11,FALSE)),(VLOOKUP(A20,[2]!LeachSS,21,FALSE))))</f>
        <v>0.05</v>
      </c>
      <c r="D20" s="169" t="str">
        <f>IF(C20=(VLOOKUP(A20,Meth2,7,FALSE)),(VLOOKUP(A20,Meth2,8,FALSE)),(VLOOKUP(A20,[2]!LeachSS,22,FALSE)))</f>
        <v>PQL</v>
      </c>
      <c r="E20" s="32">
        <f>IF((VLOOKUP(A20,[2]!LeachSS,24,FALSE))="0",(VLOOKUP(A20,[3]!Sthree,11,FALSE)),MIN((VLOOKUP(A20,[3]!Sthree,11,FALSE)),(VLOOKUP(A20,[2]!LeachSS,24,FALSE))))</f>
        <v>6</v>
      </c>
      <c r="F20" s="98" t="str">
        <f>IF(E20=(VLOOKUP(A20,Meth2,7,FALSE)),(VLOOKUP(A20,Meth2,8,FALSE)),(VLOOKUP(A20,[2]!LeachSS,25,FALSE)))</f>
        <v>Leaching</v>
      </c>
      <c r="G20" s="41">
        <f>IF((VLOOKUP(A20,[2]!LeachSS,27,FALSE))="0",(VLOOKUP(A20,[3]!Sthree,11,FALSE)),MIN((VLOOKUP(A20,[3]!Sthree,11,FALSE)),(VLOOKUP(A20,[2]!LeachSS,27,FALSE))))</f>
        <v>5000</v>
      </c>
      <c r="H20" s="92" t="str">
        <f>IF(G20=(VLOOKUP(A20,Meth2,7,FALSE)),(VLOOKUP(A20,Meth2,8,FALSE)),(VLOOKUP(A20,[2]!LeachSS,28,FALSE)))</f>
        <v>Ceiling (High)</v>
      </c>
    </row>
    <row r="21" spans="1:8">
      <c r="A21" s="28" t="s">
        <v>90</v>
      </c>
      <c r="B21" s="8" t="s">
        <v>201</v>
      </c>
      <c r="C21" s="86">
        <f>IF((VLOOKUP(A21,[2]!LeachSS,21,FALSE))="0",(VLOOKUP(A21,[3]!Sthree,11,FALSE)),MIN((VLOOKUP(A21,[3]!Sthree,11,FALSE)),(VLOOKUP(A21,[2]!LeachSS,21,FALSE))))</f>
        <v>0.7</v>
      </c>
      <c r="D21" s="169" t="str">
        <f>IF(C21=(VLOOKUP(A21,Meth2,7,FALSE)),(VLOOKUP(A21,Meth2,8,FALSE)),(VLOOKUP(A21,[2]!LeachSS,22,FALSE)))</f>
        <v>PQL</v>
      </c>
      <c r="E21" s="32">
        <f>IF((VLOOKUP(A21,[2]!LeachSS,24,FALSE))="0",(VLOOKUP(A21,[3]!Sthree,11,FALSE)),MIN((VLOOKUP(A21,[3]!Sthree,11,FALSE)),(VLOOKUP(A21,[2]!LeachSS,24,FALSE))))</f>
        <v>0.7</v>
      </c>
      <c r="F21" s="98" t="str">
        <f>IF(E21=(VLOOKUP(A21,Meth2,7,FALSE)),(VLOOKUP(A21,Meth2,8,FALSE)),(VLOOKUP(A21,[2]!LeachSS,25,FALSE)))</f>
        <v>PQL</v>
      </c>
      <c r="G21" s="41">
        <f>IF((VLOOKUP(A21,[2]!LeachSS,27,FALSE))="0",(VLOOKUP(A21,[3]!Sthree,11,FALSE)),MIN((VLOOKUP(A21,[3]!Sthree,11,FALSE)),(VLOOKUP(A21,[2]!LeachSS,27,FALSE))))</f>
        <v>80</v>
      </c>
      <c r="H21" s="92" t="str">
        <f>IF(G21=(VLOOKUP(A21,Meth2,7,FALSE)),(VLOOKUP(A21,Meth2,8,FALSE)),(VLOOKUP(A21,[2]!LeachSS,28,FALSE)))</f>
        <v>Cancer Risk</v>
      </c>
    </row>
    <row r="22" spans="1:8">
      <c r="A22" s="28" t="s">
        <v>89</v>
      </c>
      <c r="B22" s="8" t="s">
        <v>324</v>
      </c>
      <c r="C22" s="86">
        <f>IF((VLOOKUP(A22,[2]!LeachSS,21,FALSE))="0",(VLOOKUP(A22,[3]!Sthree,11,FALSE)),MIN((VLOOKUP(A22,[3]!Sthree,11,FALSE)),(VLOOKUP(A22,[2]!LeachSS,21,FALSE))))</f>
        <v>0.7</v>
      </c>
      <c r="D22" s="169" t="str">
        <f>IF(C22=(VLOOKUP(A22,Meth2,7,FALSE)),(VLOOKUP(A22,Meth2,8,FALSE)),(VLOOKUP(A22,[2]!LeachSS,22,FALSE)))</f>
        <v>PQL</v>
      </c>
      <c r="E22" s="32">
        <f>IF((VLOOKUP(A22,[2]!LeachSS,24,FALSE))="0",(VLOOKUP(A22,[3]!Sthree,11,FALSE)),MIN((VLOOKUP(A22,[3]!Sthree,11,FALSE)),(VLOOKUP(A22,[2]!LeachSS,24,FALSE))))</f>
        <v>0.7</v>
      </c>
      <c r="F22" s="98" t="str">
        <f>IF(E22=(VLOOKUP(A22,Meth2,7,FALSE)),(VLOOKUP(A22,Meth2,8,FALSE)),(VLOOKUP(A22,[2]!LeachSS,25,FALSE)))</f>
        <v>PQL</v>
      </c>
      <c r="G22" s="41">
        <f>IF((VLOOKUP(A22,[2]!LeachSS,27,FALSE))="0",(VLOOKUP(A22,[3]!Sthree,11,FALSE)),MIN((VLOOKUP(A22,[3]!Sthree,11,FALSE)),(VLOOKUP(A22,[2]!LeachSS,27,FALSE))))</f>
        <v>1000</v>
      </c>
      <c r="H22" s="92" t="str">
        <f>IF(G22=(VLOOKUP(A22,Meth2,7,FALSE)),(VLOOKUP(A22,Meth2,8,FALSE)),(VLOOKUP(A22,[2]!LeachSS,28,FALSE)))</f>
        <v>Cancer Risk</v>
      </c>
    </row>
    <row r="23" spans="1:8">
      <c r="A23" s="28" t="s">
        <v>295</v>
      </c>
      <c r="B23" s="8" t="s">
        <v>200</v>
      </c>
      <c r="C23" s="86">
        <f>IF((VLOOKUP(A23,[2]!LeachSS,21,FALSE))="0",(VLOOKUP(A23,[3]!Sthree,11,FALSE)),MIN((VLOOKUP(A23,[3]!Sthree,11,FALSE)),(VLOOKUP(A23,[2]!LeachSS,21,FALSE))))</f>
        <v>2000</v>
      </c>
      <c r="D23" s="169" t="str">
        <f>IF(C23=(VLOOKUP(A23,Meth2,7,FALSE)),(VLOOKUP(A23,Meth2,8,FALSE)),(VLOOKUP(A23,[2]!LeachSS,22,FALSE)))</f>
        <v>Noncancer Risk</v>
      </c>
      <c r="E23" s="32">
        <f>IF((VLOOKUP(A23,[2]!LeachSS,24,FALSE))="0",(VLOOKUP(A23,[3]!Sthree,11,FALSE)),MIN((VLOOKUP(A23,[3]!Sthree,11,FALSE)),(VLOOKUP(A23,[2]!LeachSS,24,FALSE))))</f>
        <v>2000</v>
      </c>
      <c r="F23" s="98" t="str">
        <f>IF(E23=(VLOOKUP(A23,Meth2,7,FALSE)),(VLOOKUP(A23,Meth2,8,FALSE)),(VLOOKUP(A23,[2]!LeachSS,25,FALSE)))</f>
        <v>Noncancer Risk</v>
      </c>
      <c r="G23" s="41">
        <f>IF((VLOOKUP(A23,[2]!LeachSS,27,FALSE))="0",(VLOOKUP(A23,[3]!Sthree,11,FALSE)),MIN((VLOOKUP(A23,[3]!Sthree,11,FALSE)),(VLOOKUP(A23,[2]!LeachSS,27,FALSE))))</f>
        <v>2000</v>
      </c>
      <c r="H23" s="92" t="str">
        <f>IF(G23=(VLOOKUP(A23,Meth2,7,FALSE)),(VLOOKUP(A23,Meth2,8,FALSE)),(VLOOKUP(A23,[2]!LeachSS,28,FALSE)))</f>
        <v>Noncancer Risk</v>
      </c>
    </row>
    <row r="24" spans="1:8">
      <c r="A24" s="28" t="s">
        <v>88</v>
      </c>
      <c r="B24" s="8" t="s">
        <v>199</v>
      </c>
      <c r="C24" s="86">
        <f>IF((VLOOKUP(A24,[2]!LeachSS,21,FALSE))="0",(VLOOKUP(A24,[3]!Sthree,11,FALSE)),MIN((VLOOKUP(A24,[3]!Sthree,11,FALSE)),(VLOOKUP(A24,[2]!LeachSS,21,FALSE))))</f>
        <v>0.1</v>
      </c>
      <c r="D24" s="169" t="str">
        <f>IF(C24=(VLOOKUP(A24,Meth2,7,FALSE)),(VLOOKUP(A24,Meth2,8,FALSE)),(VLOOKUP(A24,[2]!LeachSS,22,FALSE)))</f>
        <v>PQL</v>
      </c>
      <c r="E24" s="32">
        <f>IF((VLOOKUP(A24,[2]!LeachSS,24,FALSE))="0",(VLOOKUP(A24,[3]!Sthree,11,FALSE)),MIN((VLOOKUP(A24,[3]!Sthree,11,FALSE)),(VLOOKUP(A24,[2]!LeachSS,24,FALSE))))</f>
        <v>0.1</v>
      </c>
      <c r="F24" s="98" t="str">
        <f>IF(E24=(VLOOKUP(A24,Meth2,7,FALSE)),(VLOOKUP(A24,Meth2,8,FALSE)),(VLOOKUP(A24,[2]!LeachSS,25,FALSE)))</f>
        <v>PQL</v>
      </c>
      <c r="G24" s="41">
        <f>IF((VLOOKUP(A24,[2]!LeachSS,27,FALSE))="0",(VLOOKUP(A24,[3]!Sthree,11,FALSE)),MIN((VLOOKUP(A24,[3]!Sthree,11,FALSE)),(VLOOKUP(A24,[2]!LeachSS,27,FALSE))))</f>
        <v>500</v>
      </c>
      <c r="H24" s="92" t="str">
        <f>IF(G24=(VLOOKUP(A24,Meth2,7,FALSE)),(VLOOKUP(A24,Meth2,8,FALSE)),(VLOOKUP(A24,[2]!LeachSS,28,FALSE)))</f>
        <v>High Volatility</v>
      </c>
    </row>
    <row r="25" spans="1:8">
      <c r="A25" s="28" t="s">
        <v>87</v>
      </c>
      <c r="B25" s="8" t="s">
        <v>198</v>
      </c>
      <c r="C25" s="86">
        <f>IF((VLOOKUP(A25,[2]!LeachSS,21,FALSE))="0",(VLOOKUP(A25,[3]!Sthree,11,FALSE)),MIN((VLOOKUP(A25,[3]!Sthree,11,FALSE)),(VLOOKUP(A25,[2]!LeachSS,21,FALSE))))</f>
        <v>0.1</v>
      </c>
      <c r="D25" s="169" t="str">
        <f>IF(C25=(VLOOKUP(A25,Meth2,7,FALSE)),(VLOOKUP(A25,Meth2,8,FALSE)),(VLOOKUP(A25,[2]!LeachSS,22,FALSE)))</f>
        <v>PQL</v>
      </c>
      <c r="E25" s="32">
        <f>IF((VLOOKUP(A25,[2]!LeachSS,24,FALSE))="0",(VLOOKUP(A25,[3]!Sthree,11,FALSE)),MIN((VLOOKUP(A25,[3]!Sthree,11,FALSE)),(VLOOKUP(A25,[2]!LeachSS,24,FALSE))))</f>
        <v>1</v>
      </c>
      <c r="F25" s="98" t="str">
        <f>IF(E25=(VLOOKUP(A25,Meth2,7,FALSE)),(VLOOKUP(A25,Meth2,8,FALSE)),(VLOOKUP(A25,[2]!LeachSS,25,FALSE)))</f>
        <v>Leaching</v>
      </c>
      <c r="G25" s="41">
        <f>IF((VLOOKUP(A25,[2]!LeachSS,27,FALSE))="0",(VLOOKUP(A25,[3]!Sthree,11,FALSE)),MIN((VLOOKUP(A25,[3]!Sthree,11,FALSE)),(VLOOKUP(A25,[2]!LeachSS,27,FALSE))))</f>
        <v>800</v>
      </c>
      <c r="H25" s="92" t="str">
        <f>IF(G25=(VLOOKUP(A25,Meth2,7,FALSE)),(VLOOKUP(A25,Meth2,8,FALSE)),(VLOOKUP(A25,[2]!LeachSS,28,FALSE)))</f>
        <v>Leaching</v>
      </c>
    </row>
    <row r="26" spans="1:8">
      <c r="A26" s="28" t="s">
        <v>86</v>
      </c>
      <c r="B26" s="8" t="s">
        <v>197</v>
      </c>
      <c r="C26" s="86">
        <f>IF((VLOOKUP(A26,[2]!LeachSS,21,FALSE))="0",(VLOOKUP(A26,[3]!Sthree,11,FALSE)),MIN((VLOOKUP(A26,[3]!Sthree,11,FALSE)),(VLOOKUP(A26,[2]!LeachSS,21,FALSE))))</f>
        <v>0.5</v>
      </c>
      <c r="D26" s="169" t="str">
        <f>IF(C26=(VLOOKUP(A26,Meth2,7,FALSE)),(VLOOKUP(A26,Meth2,8,FALSE)),(VLOOKUP(A26,[2]!LeachSS,22,FALSE)))</f>
        <v>PQL</v>
      </c>
      <c r="E26" s="32">
        <f>IF((VLOOKUP(A26,[2]!LeachSS,24,FALSE))="0",(VLOOKUP(A26,[3]!Sthree,11,FALSE)),MIN((VLOOKUP(A26,[3]!Sthree,11,FALSE)),(VLOOKUP(A26,[2]!LeachSS,24,FALSE))))</f>
        <v>0.5</v>
      </c>
      <c r="F26" s="98" t="str">
        <f>IF(E26=(VLOOKUP(A26,Meth2,7,FALSE)),(VLOOKUP(A26,Meth2,8,FALSE)),(VLOOKUP(A26,[2]!LeachSS,25,FALSE)))</f>
        <v>PQL</v>
      </c>
      <c r="G26" s="41">
        <f>IF((VLOOKUP(A26,[2]!LeachSS,27,FALSE))="0",(VLOOKUP(A26,[3]!Sthree,11,FALSE)),MIN((VLOOKUP(A26,[3]!Sthree,11,FALSE)),(VLOOKUP(A26,[2]!LeachSS,27,FALSE))))</f>
        <v>30</v>
      </c>
      <c r="H26" s="92" t="str">
        <f>IF(G26=(VLOOKUP(A26,Meth2,7,FALSE)),(VLOOKUP(A26,Meth2,8,FALSE)),(VLOOKUP(A26,[2]!LeachSS,28,FALSE)))</f>
        <v>Leaching</v>
      </c>
    </row>
    <row r="27" spans="1:8">
      <c r="A27" s="28" t="s">
        <v>85</v>
      </c>
      <c r="B27" s="8" t="s">
        <v>196</v>
      </c>
      <c r="C27" s="86">
        <f>IF((VLOOKUP(A27,[2]!LeachSS,21,FALSE))="0",(VLOOKUP(A27,[3]!Sthree,11,FALSE)),MIN((VLOOKUP(A27,[3]!Sthree,11,FALSE)),(VLOOKUP(A27,[2]!LeachSS,21,FALSE))))</f>
        <v>100</v>
      </c>
      <c r="D27" s="169" t="str">
        <f>IF(C27=(VLOOKUP(A27,Meth2,7,FALSE)),(VLOOKUP(A27,Meth2,8,FALSE)),(VLOOKUP(A27,[2]!LeachSS,22,FALSE)))</f>
        <v>Noncancer Risk</v>
      </c>
      <c r="E27" s="32">
        <f>IF((VLOOKUP(A27,[2]!LeachSS,24,FALSE))="0",(VLOOKUP(A27,[3]!Sthree,11,FALSE)),MIN((VLOOKUP(A27,[3]!Sthree,11,FALSE)),(VLOOKUP(A27,[2]!LeachSS,24,FALSE))))</f>
        <v>100</v>
      </c>
      <c r="F27" s="98" t="str">
        <f>IF(E27=(VLOOKUP(A27,Meth2,7,FALSE)),(VLOOKUP(A27,Meth2,8,FALSE)),(VLOOKUP(A27,[2]!LeachSS,25,FALSE)))</f>
        <v>Noncancer Risk</v>
      </c>
      <c r="G27" s="41">
        <f>IF((VLOOKUP(A27,[2]!LeachSS,27,FALSE))="0",(VLOOKUP(A27,[3]!Sthree,11,FALSE)),MIN((VLOOKUP(A27,[3]!Sthree,11,FALSE)),(VLOOKUP(A27,[2]!LeachSS,27,FALSE))))</f>
        <v>100</v>
      </c>
      <c r="H27" s="92" t="str">
        <f>IF(G27=(VLOOKUP(A27,Meth2,7,FALSE)),(VLOOKUP(A27,Meth2,8,FALSE)),(VLOOKUP(A27,[2]!LeachSS,28,FALSE)))</f>
        <v>Noncancer Risk</v>
      </c>
    </row>
    <row r="28" spans="1:8">
      <c r="A28" s="28" t="s">
        <v>84</v>
      </c>
      <c r="B28" s="8" t="s">
        <v>195</v>
      </c>
      <c r="C28" s="86">
        <f>IF((VLOOKUP(A28,[2]!LeachSS,21,FALSE))="0",(VLOOKUP(A28,[3]!Sthree,11,FALSE)),MIN((VLOOKUP(A28,[3]!Sthree,11,FALSE)),(VLOOKUP(A28,[2]!LeachSS,21,FALSE))))</f>
        <v>10</v>
      </c>
      <c r="D28" s="169" t="str">
        <f>IF(C28=(VLOOKUP(A28,Meth2,7,FALSE)),(VLOOKUP(A28,Meth2,8,FALSE)),(VLOOKUP(A28,[2]!LeachSS,22,FALSE)))</f>
        <v>Leaching</v>
      </c>
      <c r="E28" s="32">
        <f>IF((VLOOKUP(A28,[2]!LeachSS,24,FALSE))="0",(VLOOKUP(A28,[3]!Sthree,11,FALSE)),MIN((VLOOKUP(A28,[3]!Sthree,11,FALSE)),(VLOOKUP(A28,[2]!LeachSS,24,FALSE))))</f>
        <v>5</v>
      </c>
      <c r="F28" s="98" t="str">
        <f>IF(E28=(VLOOKUP(A28,Meth2,7,FALSE)),(VLOOKUP(A28,Meth2,8,FALSE)),(VLOOKUP(A28,[2]!LeachSS,25,FALSE)))</f>
        <v>Leaching</v>
      </c>
      <c r="G28" s="41">
        <f>IF((VLOOKUP(A28,[2]!LeachSS,27,FALSE))="0",(VLOOKUP(A28,[3]!Sthree,11,FALSE)),MIN((VLOOKUP(A28,[3]!Sthree,11,FALSE)),(VLOOKUP(A28,[2]!LeachSS,27,FALSE))))</f>
        <v>1000</v>
      </c>
      <c r="H28" s="92" t="str">
        <f>IF(G28=(VLOOKUP(A28,Meth2,7,FALSE)),(VLOOKUP(A28,Meth2,8,FALSE)),(VLOOKUP(A28,[2]!LeachSS,28,FALSE)))</f>
        <v>Noncancer Risk</v>
      </c>
    </row>
    <row r="29" spans="1:8">
      <c r="A29" s="28" t="s">
        <v>83</v>
      </c>
      <c r="B29" s="8" t="s">
        <v>194</v>
      </c>
      <c r="C29" s="86">
        <f>IF((VLOOKUP(A29,[2]!LeachSS,21,FALSE))="0",(VLOOKUP(A29,[3]!Sthree,11,FALSE)),MIN((VLOOKUP(A29,[3]!Sthree,11,FALSE)),(VLOOKUP(A29,[2]!LeachSS,21,FALSE))))</f>
        <v>60</v>
      </c>
      <c r="D29" s="169" t="str">
        <f>IF(C29=(VLOOKUP(A29,Meth2,7,FALSE)),(VLOOKUP(A29,Meth2,8,FALSE)),(VLOOKUP(A29,[2]!LeachSS,22,FALSE)))</f>
        <v>Noncancer Risk</v>
      </c>
      <c r="E29" s="32">
        <f>IF((VLOOKUP(A29,[2]!LeachSS,24,FALSE))="0",(VLOOKUP(A29,[3]!Sthree,11,FALSE)),MIN((VLOOKUP(A29,[3]!Sthree,11,FALSE)),(VLOOKUP(A29,[2]!LeachSS,24,FALSE))))</f>
        <v>60</v>
      </c>
      <c r="F29" s="98" t="str">
        <f>IF(E29=(VLOOKUP(A29,Meth2,7,FALSE)),(VLOOKUP(A29,Meth2,8,FALSE)),(VLOOKUP(A29,[2]!LeachSS,25,FALSE)))</f>
        <v>Noncancer Risk</v>
      </c>
      <c r="G29" s="41">
        <f>IF((VLOOKUP(A29,[2]!LeachSS,27,FALSE))="0",(VLOOKUP(A29,[3]!Sthree,11,FALSE)),MIN((VLOOKUP(A29,[3]!Sthree,11,FALSE)),(VLOOKUP(A29,[2]!LeachSS,27,FALSE))))</f>
        <v>60</v>
      </c>
      <c r="H29" s="92" t="str">
        <f>IF(G29=(VLOOKUP(A29,Meth2,7,FALSE)),(VLOOKUP(A29,Meth2,8,FALSE)),(VLOOKUP(A29,[2]!LeachSS,28,FALSE)))</f>
        <v>Noncancer Risk</v>
      </c>
    </row>
    <row r="30" spans="1:8">
      <c r="A30" s="28" t="s">
        <v>82</v>
      </c>
      <c r="B30" s="9" t="s">
        <v>193</v>
      </c>
      <c r="C30" s="86">
        <f>IF((VLOOKUP(A30,[2]!LeachSS,21,FALSE))="0",(VLOOKUP(A30,[3]!Sthree,11,FALSE)),MIN((VLOOKUP(A30,[3]!Sthree,11,FALSE)),(VLOOKUP(A30,[2]!LeachSS,21,FALSE))))</f>
        <v>1</v>
      </c>
      <c r="D30" s="169" t="str">
        <f>IF(C30=(VLOOKUP(A30,Meth2,7,FALSE)),(VLOOKUP(A30,Meth2,8,FALSE)),(VLOOKUP(A30,[2]!LeachSS,22,FALSE)))</f>
        <v>PQL</v>
      </c>
      <c r="E30" s="32">
        <f>IF((VLOOKUP(A30,[2]!LeachSS,24,FALSE))="0",(VLOOKUP(A30,[3]!Sthree,11,FALSE)),MIN((VLOOKUP(A30,[3]!Sthree,11,FALSE)),(VLOOKUP(A30,[2]!LeachSS,24,FALSE))))</f>
        <v>40</v>
      </c>
      <c r="F30" s="98" t="str">
        <f>IF(E30=(VLOOKUP(A30,Meth2,7,FALSE)),(VLOOKUP(A30,Meth2,8,FALSE)),(VLOOKUP(A30,[2]!LeachSS,25,FALSE)))</f>
        <v>Noncancer Risk</v>
      </c>
      <c r="G30" s="41">
        <f>IF((VLOOKUP(A30,[2]!LeachSS,27,FALSE))="0",(VLOOKUP(A30,[3]!Sthree,11,FALSE)),MIN((VLOOKUP(A30,[3]!Sthree,11,FALSE)),(VLOOKUP(A30,[2]!LeachSS,27,FALSE))))</f>
        <v>3</v>
      </c>
      <c r="H30" s="92" t="str">
        <f>IF(G30=(VLOOKUP(A30,Meth2,7,FALSE)),(VLOOKUP(A30,Meth2,8,FALSE)),(VLOOKUP(A30,[2]!LeachSS,28,FALSE)))</f>
        <v>Leaching</v>
      </c>
    </row>
    <row r="31" spans="1:8">
      <c r="A31" s="28" t="s">
        <v>81</v>
      </c>
      <c r="B31" s="8" t="s">
        <v>192</v>
      </c>
      <c r="C31" s="86">
        <f>IF((VLOOKUP(A31,[2]!LeachSS,21,FALSE))="0",(VLOOKUP(A31,[3]!Sthree,11,FALSE)),MIN((VLOOKUP(A31,[3]!Sthree,11,FALSE)),(VLOOKUP(A31,[2]!LeachSS,21,FALSE))))</f>
        <v>1</v>
      </c>
      <c r="D31" s="169" t="str">
        <f>IF(C31=(VLOOKUP(A31,Meth2,7,FALSE)),(VLOOKUP(A31,Meth2,8,FALSE)),(VLOOKUP(A31,[2]!LeachSS,22,FALSE)))</f>
        <v>Leaching</v>
      </c>
      <c r="E31" s="32">
        <f>IF((VLOOKUP(A31,[2]!LeachSS,24,FALSE))="0",(VLOOKUP(A31,[3]!Sthree,11,FALSE)),MIN((VLOOKUP(A31,[3]!Sthree,11,FALSE)),(VLOOKUP(A31,[2]!LeachSS,24,FALSE))))</f>
        <v>3</v>
      </c>
      <c r="F31" s="98" t="str">
        <f>IF(E31=(VLOOKUP(A31,Meth2,7,FALSE)),(VLOOKUP(A31,Meth2,8,FALSE)),(VLOOKUP(A31,[2]!LeachSS,25,FALSE)))</f>
        <v>Leaching</v>
      </c>
      <c r="G31" s="41">
        <f>IF((VLOOKUP(A31,[2]!LeachSS,27,FALSE))="0",(VLOOKUP(A31,[3]!Sthree,11,FALSE)),MIN((VLOOKUP(A31,[3]!Sthree,11,FALSE)),(VLOOKUP(A31,[2]!LeachSS,27,FALSE))))</f>
        <v>100</v>
      </c>
      <c r="H31" s="92" t="str">
        <f>IF(G31=(VLOOKUP(A31,Meth2,7,FALSE)),(VLOOKUP(A31,Meth2,8,FALSE)),(VLOOKUP(A31,[2]!LeachSS,28,FALSE)))</f>
        <v>Leaching</v>
      </c>
    </row>
    <row r="32" spans="1:8">
      <c r="A32" s="28" t="s">
        <v>80</v>
      </c>
      <c r="B32" s="8" t="s">
        <v>191</v>
      </c>
      <c r="C32" s="86">
        <f>IF((VLOOKUP(A32,[2]!LeachSS,21,FALSE))="0",(VLOOKUP(A32,[3]!Sthree,11,FALSE)),MIN((VLOOKUP(A32,[3]!Sthree,11,FALSE)),(VLOOKUP(A32,[2]!LeachSS,21,FALSE))))</f>
        <v>0.4</v>
      </c>
      <c r="D32" s="169" t="str">
        <f>IF(C32=(VLOOKUP(A32,Meth2,7,FALSE)),(VLOOKUP(A32,Meth2,8,FALSE)),(VLOOKUP(A32,[2]!LeachSS,22,FALSE)))</f>
        <v>Leaching</v>
      </c>
      <c r="E32" s="32">
        <f>IF((VLOOKUP(A32,[2]!LeachSS,24,FALSE))="0",(VLOOKUP(A32,[3]!Sthree,11,FALSE)),MIN((VLOOKUP(A32,[3]!Sthree,11,FALSE)),(VLOOKUP(A32,[2]!LeachSS,24,FALSE))))</f>
        <v>0.2</v>
      </c>
      <c r="F32" s="98" t="str">
        <f>IF(E32=(VLOOKUP(A32,Meth2,7,FALSE)),(VLOOKUP(A32,Meth2,8,FALSE)),(VLOOKUP(A32,[2]!LeachSS,25,FALSE)))</f>
        <v>Leaching</v>
      </c>
      <c r="G32" s="41">
        <f>IF((VLOOKUP(A32,[2]!LeachSS,27,FALSE))="0",(VLOOKUP(A32,[3]!Sthree,11,FALSE)),MIN((VLOOKUP(A32,[3]!Sthree,11,FALSE)),(VLOOKUP(A32,[2]!LeachSS,27,FALSE))))</f>
        <v>1000</v>
      </c>
      <c r="H32" s="92" t="str">
        <f>IF(G32=(VLOOKUP(A32,Meth2,7,FALSE)),(VLOOKUP(A32,Meth2,8,FALSE)),(VLOOKUP(A32,[2]!LeachSS,28,FALSE)))</f>
        <v>Noncancer Risk</v>
      </c>
    </row>
    <row r="33" spans="1:8">
      <c r="A33" s="28" t="s">
        <v>79</v>
      </c>
      <c r="B33" s="8" t="s">
        <v>190</v>
      </c>
      <c r="C33" s="86">
        <f>IF((VLOOKUP(A33,[2]!LeachSS,21,FALSE))="0",(VLOOKUP(A33,[3]!Sthree,11,FALSE)),MIN((VLOOKUP(A33,[3]!Sthree,11,FALSE)),(VLOOKUP(A33,[2]!LeachSS,21,FALSE))))</f>
        <v>0.7</v>
      </c>
      <c r="D33" s="169" t="str">
        <f>IF(C33=(VLOOKUP(A33,Meth2,7,FALSE)),(VLOOKUP(A33,Meth2,8,FALSE)),(VLOOKUP(A33,[2]!LeachSS,22,FALSE)))</f>
        <v>PQL</v>
      </c>
      <c r="E33" s="32">
        <f>IF((VLOOKUP(A33,[2]!LeachSS,24,FALSE))="0",(VLOOKUP(A33,[3]!Sthree,11,FALSE)),MIN((VLOOKUP(A33,[3]!Sthree,11,FALSE)),(VLOOKUP(A33,[2]!LeachSS,24,FALSE))))</f>
        <v>100</v>
      </c>
      <c r="F33" s="98" t="str">
        <f>IF(E33=(VLOOKUP(A33,Meth2,7,FALSE)),(VLOOKUP(A33,Meth2,8,FALSE)),(VLOOKUP(A33,[2]!LeachSS,25,FALSE)))</f>
        <v>Leaching</v>
      </c>
      <c r="G33" s="41">
        <f>IF((VLOOKUP(A33,[2]!LeachSS,27,FALSE))="0",(VLOOKUP(A33,[3]!Sthree,11,FALSE)),MIN((VLOOKUP(A33,[3]!Sthree,11,FALSE)),(VLOOKUP(A33,[2]!LeachSS,27,FALSE))))</f>
        <v>300</v>
      </c>
      <c r="H33" s="92" t="str">
        <f>IF(G33=(VLOOKUP(A33,Meth2,7,FALSE)),(VLOOKUP(A33,Meth2,8,FALSE)),(VLOOKUP(A33,[2]!LeachSS,28,FALSE)))</f>
        <v>Noncancer Risk</v>
      </c>
    </row>
    <row r="34" spans="1:8">
      <c r="A34" s="28" t="s">
        <v>78</v>
      </c>
      <c r="B34" s="8" t="s">
        <v>189</v>
      </c>
      <c r="C34" s="86">
        <f>IF((VLOOKUP(A34,[2]!LeachSS,21,FALSE))="0",(VLOOKUP(A34,[3]!Sthree,11,FALSE)),MIN((VLOOKUP(A34,[3]!Sthree,11,FALSE)),(VLOOKUP(A34,[2]!LeachSS,21,FALSE))))</f>
        <v>200</v>
      </c>
      <c r="D34" s="169" t="str">
        <f>IF(C34=(VLOOKUP(A34,Meth2,7,FALSE)),(VLOOKUP(A34,Meth2,8,FALSE)),(VLOOKUP(A34,[2]!LeachSS,22,FALSE)))</f>
        <v>Lower of CrIII and CrIV</v>
      </c>
      <c r="E34" s="32">
        <f>IF((VLOOKUP(A34,[2]!LeachSS,24,FALSE))="0",(VLOOKUP(A34,[3]!Sthree,11,FALSE)),MIN((VLOOKUP(A34,[3]!Sthree,11,FALSE)),(VLOOKUP(A34,[2]!LeachSS,24,FALSE))))</f>
        <v>200</v>
      </c>
      <c r="F34" s="98" t="str">
        <f>IF(E34=(VLOOKUP(A34,Meth2,7,FALSE)),(VLOOKUP(A34,Meth2,8,FALSE)),(VLOOKUP(A34,[2]!LeachSS,25,FALSE)))</f>
        <v>Lower of CrIII and CrIV</v>
      </c>
      <c r="G34" s="41">
        <f>IF((VLOOKUP(A34,[2]!LeachSS,27,FALSE))="0",(VLOOKUP(A34,[3]!Sthree,11,FALSE)),MIN((VLOOKUP(A34,[3]!Sthree,11,FALSE)),(VLOOKUP(A34,[2]!LeachSS,27,FALSE))))</f>
        <v>200</v>
      </c>
      <c r="H34" s="92" t="str">
        <f>IF(G34=(VLOOKUP(A34,Meth2,7,FALSE)),(VLOOKUP(A34,Meth2,8,FALSE)),(VLOOKUP(A34,[2]!LeachSS,28,FALSE)))</f>
        <v>Lower of CrIII and CrIV</v>
      </c>
    </row>
    <row r="35" spans="1:8">
      <c r="A35" s="28" t="s">
        <v>77</v>
      </c>
      <c r="B35" s="8" t="s">
        <v>188</v>
      </c>
      <c r="C35" s="86">
        <f>IF((VLOOKUP(A35,[2]!LeachSS,21,FALSE))="0",(VLOOKUP(A35,[3]!Sthree,11,FALSE)),MIN((VLOOKUP(A35,[3]!Sthree,11,FALSE)),(VLOOKUP(A35,[2]!LeachSS,21,FALSE))))</f>
        <v>5000</v>
      </c>
      <c r="D35" s="169" t="str">
        <f>IF(C35=(VLOOKUP(A35,Meth2,7,FALSE)),(VLOOKUP(A35,Meth2,8,FALSE)),(VLOOKUP(A35,[2]!LeachSS,22,FALSE)))</f>
        <v>Ceiling (High)</v>
      </c>
      <c r="E35" s="32">
        <f>IF((VLOOKUP(A35,[2]!LeachSS,24,FALSE))="0",(VLOOKUP(A35,[3]!Sthree,11,FALSE)),MIN((VLOOKUP(A35,[3]!Sthree,11,FALSE)),(VLOOKUP(A35,[2]!LeachSS,24,FALSE))))</f>
        <v>5000</v>
      </c>
      <c r="F35" s="98" t="str">
        <f>IF(E35=(VLOOKUP(A35,Meth2,7,FALSE)),(VLOOKUP(A35,Meth2,8,FALSE)),(VLOOKUP(A35,[2]!LeachSS,25,FALSE)))</f>
        <v>Ceiling (High)</v>
      </c>
      <c r="G35" s="41">
        <f>IF((VLOOKUP(A35,[2]!LeachSS,27,FALSE))="0",(VLOOKUP(A35,[3]!Sthree,11,FALSE)),MIN((VLOOKUP(A35,[3]!Sthree,11,FALSE)),(VLOOKUP(A35,[2]!LeachSS,27,FALSE))))</f>
        <v>5000</v>
      </c>
      <c r="H35" s="92" t="str">
        <f>IF(G35=(VLOOKUP(A35,Meth2,7,FALSE)),(VLOOKUP(A35,Meth2,8,FALSE)),(VLOOKUP(A35,[2]!LeachSS,28,FALSE)))</f>
        <v>Ceiling (High)</v>
      </c>
    </row>
    <row r="36" spans="1:8">
      <c r="A36" s="28" t="s">
        <v>76</v>
      </c>
      <c r="B36" s="8" t="s">
        <v>187</v>
      </c>
      <c r="C36" s="86">
        <f>IF((VLOOKUP(A36,[2]!LeachSS,21,FALSE))="0",(VLOOKUP(A36,[3]!Sthree,11,FALSE)),MIN((VLOOKUP(A36,[3]!Sthree,11,FALSE)),(VLOOKUP(A36,[2]!LeachSS,21,FALSE))))</f>
        <v>200</v>
      </c>
      <c r="D36" s="169" t="str">
        <f>IF(C36=(VLOOKUP(A36,Meth2,7,FALSE)),(VLOOKUP(A36,Meth2,8,FALSE)),(VLOOKUP(A36,[2]!LeachSS,22,FALSE)))</f>
        <v>Dermal Do Not Exceed</v>
      </c>
      <c r="E36" s="32">
        <f>IF((VLOOKUP(A36,[2]!LeachSS,24,FALSE))="0",(VLOOKUP(A36,[3]!Sthree,11,FALSE)),MIN((VLOOKUP(A36,[3]!Sthree,11,FALSE)),(VLOOKUP(A36,[2]!LeachSS,24,FALSE))))</f>
        <v>200</v>
      </c>
      <c r="F36" s="98" t="str">
        <f>IF(E36=(VLOOKUP(A36,Meth2,7,FALSE)),(VLOOKUP(A36,Meth2,8,FALSE)),(VLOOKUP(A36,[2]!LeachSS,25,FALSE)))</f>
        <v>Dermal Do Not Exceed</v>
      </c>
      <c r="G36" s="41">
        <f>IF((VLOOKUP(A36,[2]!LeachSS,27,FALSE))="0",(VLOOKUP(A36,[3]!Sthree,11,FALSE)),MIN((VLOOKUP(A36,[3]!Sthree,11,FALSE)),(VLOOKUP(A36,[2]!LeachSS,27,FALSE))))</f>
        <v>200</v>
      </c>
      <c r="H36" s="92" t="str">
        <f>IF(G36=(VLOOKUP(A36,Meth2,7,FALSE)),(VLOOKUP(A36,Meth2,8,FALSE)),(VLOOKUP(A36,[2]!LeachSS,28,FALSE)))</f>
        <v>Dermal Do Not Exceed</v>
      </c>
    </row>
    <row r="37" spans="1:8">
      <c r="A37" s="28" t="s">
        <v>75</v>
      </c>
      <c r="B37" s="8" t="s">
        <v>186</v>
      </c>
      <c r="C37" s="86">
        <f>IF((VLOOKUP(A37,[2]!LeachSS,21,FALSE))="0",(VLOOKUP(A37,[3]!Sthree,11,FALSE)),MIN((VLOOKUP(A37,[3]!Sthree,11,FALSE)),(VLOOKUP(A37,[2]!LeachSS,21,FALSE))))</f>
        <v>3000</v>
      </c>
      <c r="D37" s="169" t="str">
        <f>IF(C37=(VLOOKUP(A37,Meth2,7,FALSE)),(VLOOKUP(A37,Meth2,8,FALSE)),(VLOOKUP(A37,[2]!LeachSS,22,FALSE)))</f>
        <v>Cancer Risk</v>
      </c>
      <c r="E37" s="32">
        <f>IF((VLOOKUP(A37,[2]!LeachSS,24,FALSE))="0",(VLOOKUP(A37,[3]!Sthree,11,FALSE)),MIN((VLOOKUP(A37,[3]!Sthree,11,FALSE)),(VLOOKUP(A37,[2]!LeachSS,24,FALSE))))</f>
        <v>3000</v>
      </c>
      <c r="F37" s="98" t="str">
        <f>IF(E37=(VLOOKUP(A37,Meth2,7,FALSE)),(VLOOKUP(A37,Meth2,8,FALSE)),(VLOOKUP(A37,[2]!LeachSS,25,FALSE)))</f>
        <v>Cancer Risk</v>
      </c>
      <c r="G37" s="41">
        <f>IF((VLOOKUP(A37,[2]!LeachSS,27,FALSE))="0",(VLOOKUP(A37,[3]!Sthree,11,FALSE)),MIN((VLOOKUP(A37,[3]!Sthree,11,FALSE)),(VLOOKUP(A37,[2]!LeachSS,27,FALSE))))</f>
        <v>3000</v>
      </c>
      <c r="H37" s="92" t="str">
        <f>IF(G37=(VLOOKUP(A37,Meth2,7,FALSE)),(VLOOKUP(A37,Meth2,8,FALSE)),(VLOOKUP(A37,[2]!LeachSS,28,FALSE)))</f>
        <v>Cancer Risk</v>
      </c>
    </row>
    <row r="38" spans="1:8">
      <c r="A38" s="28" t="s">
        <v>74</v>
      </c>
      <c r="B38" s="8" t="s">
        <v>185</v>
      </c>
      <c r="C38" s="86">
        <f>IF((VLOOKUP(A38,[2]!LeachSS,21,FALSE))="0",(VLOOKUP(A38,[3]!Sthree,11,FALSE)),MIN((VLOOKUP(A38,[3]!Sthree,11,FALSE)),(VLOOKUP(A38,[2]!LeachSS,21,FALSE))))</f>
        <v>500</v>
      </c>
      <c r="D38" s="169" t="str">
        <f>IF(C38=(VLOOKUP(A38,Meth2,7,FALSE)),(VLOOKUP(A38,Meth2,8,FALSE)),(VLOOKUP(A38,[2]!LeachSS,22,FALSE)))</f>
        <v>Noncancer Risk</v>
      </c>
      <c r="E38" s="32">
        <f>IF((VLOOKUP(A38,[2]!LeachSS,24,FALSE))="0",(VLOOKUP(A38,[3]!Sthree,11,FALSE)),MIN((VLOOKUP(A38,[3]!Sthree,11,FALSE)),(VLOOKUP(A38,[2]!LeachSS,24,FALSE))))</f>
        <v>500</v>
      </c>
      <c r="F38" s="98" t="str">
        <f>IF(E38=(VLOOKUP(A38,Meth2,7,FALSE)),(VLOOKUP(A38,Meth2,8,FALSE)),(VLOOKUP(A38,[2]!LeachSS,25,FALSE)))</f>
        <v>Noncancer Risk</v>
      </c>
      <c r="G38" s="41">
        <f>IF((VLOOKUP(A38,[2]!LeachSS,27,FALSE))="0",(VLOOKUP(A38,[3]!Sthree,11,FALSE)),MIN((VLOOKUP(A38,[3]!Sthree,11,FALSE)),(VLOOKUP(A38,[2]!LeachSS,27,FALSE))))</f>
        <v>500</v>
      </c>
      <c r="H38" s="92" t="str">
        <f>IF(G38=(VLOOKUP(A38,Meth2,7,FALSE)),(VLOOKUP(A38,Meth2,8,FALSE)),(VLOOKUP(A38,[2]!LeachSS,28,FALSE)))</f>
        <v>Noncancer Risk</v>
      </c>
    </row>
    <row r="39" spans="1:8">
      <c r="A39" s="28" t="s">
        <v>73</v>
      </c>
      <c r="B39" s="8" t="s">
        <v>184</v>
      </c>
      <c r="C39" s="86">
        <f>IF((VLOOKUP(A39,[2]!LeachSS,21,FALSE))="0",(VLOOKUP(A39,[3]!Sthree,11,FALSE)),MIN((VLOOKUP(A39,[3]!Sthree,11,FALSE)),(VLOOKUP(A39,[2]!LeachSS,21,FALSE))))</f>
        <v>30</v>
      </c>
      <c r="D39" s="169" t="str">
        <f>IF(C39=(VLOOKUP(A39,Meth2,7,FALSE)),(VLOOKUP(A39,Meth2,8,FALSE)),(VLOOKUP(A39,[2]!LeachSS,22,FALSE)))</f>
        <v>Cancer Risk</v>
      </c>
      <c r="E39" s="32">
        <f>IF((VLOOKUP(A39,[2]!LeachSS,24,FALSE))="0",(VLOOKUP(A39,[3]!Sthree,11,FALSE)),MIN((VLOOKUP(A39,[3]!Sthree,11,FALSE)),(VLOOKUP(A39,[2]!LeachSS,24,FALSE))))</f>
        <v>30</v>
      </c>
      <c r="F39" s="98" t="str">
        <f>IF(E39=(VLOOKUP(A39,Meth2,7,FALSE)),(VLOOKUP(A39,Meth2,8,FALSE)),(VLOOKUP(A39,[2]!LeachSS,25,FALSE)))</f>
        <v>Cancer Risk</v>
      </c>
      <c r="G39" s="41">
        <f>IF((VLOOKUP(A39,[2]!LeachSS,27,FALSE))="0",(VLOOKUP(A39,[3]!Sthree,11,FALSE)),MIN((VLOOKUP(A39,[3]!Sthree,11,FALSE)),(VLOOKUP(A39,[2]!LeachSS,27,FALSE))))</f>
        <v>30</v>
      </c>
      <c r="H39" s="92" t="str">
        <f>IF(G39=(VLOOKUP(A39,Meth2,7,FALSE)),(VLOOKUP(A39,Meth2,8,FALSE)),(VLOOKUP(A39,[2]!LeachSS,28,FALSE)))</f>
        <v>Cancer Risk</v>
      </c>
    </row>
    <row r="40" spans="1:8">
      <c r="A40" s="28" t="s">
        <v>72</v>
      </c>
      <c r="B40" s="8" t="s">
        <v>183</v>
      </c>
      <c r="C40" s="86">
        <f>IF((VLOOKUP(A40,[2]!LeachSS,21,FALSE))="0",(VLOOKUP(A40,[3]!Sthree,11,FALSE)),MIN((VLOOKUP(A40,[3]!Sthree,11,FALSE)),(VLOOKUP(A40,[2]!LeachSS,21,FALSE))))</f>
        <v>5.0000000000000001E-3</v>
      </c>
      <c r="D40" s="169" t="str">
        <f>IF(C40=(VLOOKUP(A40,Meth2,7,FALSE)),(VLOOKUP(A40,Meth2,8,FALSE)),(VLOOKUP(A40,[2]!LeachSS,22,FALSE)))</f>
        <v>PQL</v>
      </c>
      <c r="E40" s="32">
        <f>IF((VLOOKUP(A40,[2]!LeachSS,24,FALSE))="0",(VLOOKUP(A40,[3]!Sthree,11,FALSE)),MIN((VLOOKUP(A40,[3]!Sthree,11,FALSE)),(VLOOKUP(A40,[2]!LeachSS,24,FALSE))))</f>
        <v>0.03</v>
      </c>
      <c r="F40" s="98" t="str">
        <f>IF(E40=(VLOOKUP(A40,Meth2,7,FALSE)),(VLOOKUP(A40,Meth2,8,FALSE)),(VLOOKUP(A40,[2]!LeachSS,25,FALSE)))</f>
        <v>Leaching</v>
      </c>
      <c r="G40" s="41">
        <f>IF((VLOOKUP(A40,[2]!LeachSS,27,FALSE))="0",(VLOOKUP(A40,[3]!Sthree,11,FALSE)),MIN((VLOOKUP(A40,[3]!Sthree,11,FALSE)),(VLOOKUP(A40,[2]!LeachSS,27,FALSE))))</f>
        <v>500</v>
      </c>
      <c r="H40" s="92" t="str">
        <f>IF(G40=(VLOOKUP(A40,Meth2,7,FALSE)),(VLOOKUP(A40,Meth2,8,FALSE)),(VLOOKUP(A40,[2]!LeachSS,28,FALSE)))</f>
        <v>High Volatility</v>
      </c>
    </row>
    <row r="41" spans="1:8" ht="13.5" thickBot="1">
      <c r="A41" s="62" t="s">
        <v>71</v>
      </c>
      <c r="B41" s="7" t="s">
        <v>182</v>
      </c>
      <c r="C41" s="87">
        <f>IF((VLOOKUP(A41,[2]!LeachSS,21,FALSE))="0",(VLOOKUP(A41,[3]!Sthree,11,FALSE)),MIN((VLOOKUP(A41,[3]!Sthree,11,FALSE)),(VLOOKUP(A41,[2]!LeachSS,21,FALSE))))</f>
        <v>9</v>
      </c>
      <c r="D41" s="170" t="str">
        <f>IF(C41=(VLOOKUP(A41,Meth2,7,FALSE)),(VLOOKUP(A41,Meth2,8,FALSE)),(VLOOKUP(A41,[2]!LeachSS,22,FALSE)))</f>
        <v>Leaching</v>
      </c>
      <c r="E41" s="36">
        <f>IF((VLOOKUP(A41,[2]!LeachSS,24,FALSE))="0",(VLOOKUP(A41,[3]!Sthree,11,FALSE)),MIN((VLOOKUP(A41,[3]!Sthree,11,FALSE)),(VLOOKUP(A41,[2]!LeachSS,24,FALSE))))</f>
        <v>100</v>
      </c>
      <c r="F41" s="99" t="str">
        <f>IF(E41=(VLOOKUP(A41,Meth2,7,FALSE)),(VLOOKUP(A41,Meth2,8,FALSE)),(VLOOKUP(A41,[2]!LeachSS,25,FALSE)))</f>
        <v>Leaching</v>
      </c>
      <c r="G41" s="44">
        <f>IF((VLOOKUP(A41,[2]!LeachSS,27,FALSE))="0",(VLOOKUP(A41,[3]!Sthree,11,FALSE)),MIN((VLOOKUP(A41,[3]!Sthree,11,FALSE)),(VLOOKUP(A41,[2]!LeachSS,27,FALSE))))</f>
        <v>300</v>
      </c>
      <c r="H41" s="93" t="str">
        <f>IF(G41=(VLOOKUP(A41,Meth2,7,FALSE)),(VLOOKUP(A41,Meth2,8,FALSE)),(VLOOKUP(A41,[2]!LeachSS,28,FALSE)))</f>
        <v>Leaching</v>
      </c>
    </row>
    <row r="42" spans="1:8">
      <c r="A42" s="28" t="s">
        <v>70</v>
      </c>
      <c r="B42" s="8" t="s">
        <v>181</v>
      </c>
      <c r="C42" s="86">
        <f>IF((VLOOKUP(A42,[2]!LeachSS,21,FALSE))="0",(VLOOKUP(A42,[3]!Sthree,11,FALSE)),MIN((VLOOKUP(A42,[3]!Sthree,11,FALSE)),(VLOOKUP(A42,[2]!LeachSS,21,FALSE))))</f>
        <v>3</v>
      </c>
      <c r="D42" s="169" t="str">
        <f>IF(C42=(VLOOKUP(A42,Meth2,7,FALSE)),(VLOOKUP(A42,Meth2,8,FALSE)),(VLOOKUP(A42,[2]!LeachSS,22,FALSE)))</f>
        <v>Leaching</v>
      </c>
      <c r="E42" s="32">
        <f>IF((VLOOKUP(A42,[2]!LeachSS,24,FALSE))="0",(VLOOKUP(A42,[3]!Sthree,11,FALSE)),MIN((VLOOKUP(A42,[3]!Sthree,11,FALSE)),(VLOOKUP(A42,[2]!LeachSS,24,FALSE))))</f>
        <v>200</v>
      </c>
      <c r="F42" s="98" t="str">
        <f>IF(E42=(VLOOKUP(A42,Meth2,7,FALSE)),(VLOOKUP(A42,Meth2,8,FALSE)),(VLOOKUP(A42,[2]!LeachSS,25,FALSE)))</f>
        <v>Leaching</v>
      </c>
      <c r="G42" s="41">
        <f>IF((VLOOKUP(A42,[2]!LeachSS,27,FALSE))="0",(VLOOKUP(A42,[3]!Sthree,11,FALSE)),MIN((VLOOKUP(A42,[3]!Sthree,11,FALSE)),(VLOOKUP(A42,[2]!LeachSS,27,FALSE))))</f>
        <v>500</v>
      </c>
      <c r="H42" s="92" t="str">
        <f>IF(G42=(VLOOKUP(A42,Meth2,7,FALSE)),(VLOOKUP(A42,Meth2,8,FALSE)),(VLOOKUP(A42,[2]!LeachSS,28,FALSE)))</f>
        <v>High Volatility</v>
      </c>
    </row>
    <row r="43" spans="1:8">
      <c r="A43" s="28" t="s">
        <v>69</v>
      </c>
      <c r="B43" s="8" t="s">
        <v>180</v>
      </c>
      <c r="C43" s="86">
        <f>IF((VLOOKUP(A43,[2]!LeachSS,21,FALSE))="0",(VLOOKUP(A43,[3]!Sthree,11,FALSE)),MIN((VLOOKUP(A43,[3]!Sthree,11,FALSE)),(VLOOKUP(A43,[2]!LeachSS,21,FALSE))))</f>
        <v>0.7</v>
      </c>
      <c r="D43" s="169" t="str">
        <f>IF(C43=(VLOOKUP(A43,Meth2,7,FALSE)),(VLOOKUP(A43,Meth2,8,FALSE)),(VLOOKUP(A43,[2]!LeachSS,22,FALSE)))</f>
        <v>PQL</v>
      </c>
      <c r="E43" s="32">
        <f>IF((VLOOKUP(A43,[2]!LeachSS,24,FALSE))="0",(VLOOKUP(A43,[3]!Sthree,11,FALSE)),MIN((VLOOKUP(A43,[3]!Sthree,11,FALSE)),(VLOOKUP(A43,[2]!LeachSS,24,FALSE))))</f>
        <v>1</v>
      </c>
      <c r="F43" s="98" t="str">
        <f>IF(E43=(VLOOKUP(A43,Meth2,7,FALSE)),(VLOOKUP(A43,Meth2,8,FALSE)),(VLOOKUP(A43,[2]!LeachSS,25,FALSE)))</f>
        <v>Leaching</v>
      </c>
      <c r="G43" s="41">
        <f>IF((VLOOKUP(A43,[2]!LeachSS,27,FALSE))="0",(VLOOKUP(A43,[3]!Sthree,11,FALSE)),MIN((VLOOKUP(A43,[3]!Sthree,11,FALSE)),(VLOOKUP(A43,[2]!LeachSS,27,FALSE))))</f>
        <v>2000</v>
      </c>
      <c r="H43" s="92" t="str">
        <f>IF(G43=(VLOOKUP(A43,Meth2,7,FALSE)),(VLOOKUP(A43,Meth2,8,FALSE)),(VLOOKUP(A43,[2]!LeachSS,28,FALSE)))</f>
        <v>Leaching</v>
      </c>
    </row>
    <row r="44" spans="1:8">
      <c r="A44" s="28" t="s">
        <v>68</v>
      </c>
      <c r="B44" s="8" t="s">
        <v>179</v>
      </c>
      <c r="C44" s="86">
        <f>IF((VLOOKUP(A44,[2]!LeachSS,21,FALSE))="0",(VLOOKUP(A44,[3]!Sthree,11,FALSE)),MIN((VLOOKUP(A44,[3]!Sthree,11,FALSE)),(VLOOKUP(A44,[2]!LeachSS,21,FALSE))))</f>
        <v>100</v>
      </c>
      <c r="D44" s="169" t="str">
        <f>IF(C44=(VLOOKUP(A44,Meth2,7,FALSE)),(VLOOKUP(A44,Meth2,8,FALSE)),(VLOOKUP(A44,[2]!LeachSS,22,FALSE)))</f>
        <v>Cancer Risk</v>
      </c>
      <c r="E44" s="32">
        <f>IF((VLOOKUP(A44,[2]!LeachSS,24,FALSE))="0",(VLOOKUP(A44,[3]!Sthree,11,FALSE)),MIN((VLOOKUP(A44,[3]!Sthree,11,FALSE)),(VLOOKUP(A44,[2]!LeachSS,24,FALSE))))</f>
        <v>100</v>
      </c>
      <c r="F44" s="98" t="str">
        <f>IF(E44=(VLOOKUP(A44,Meth2,7,FALSE)),(VLOOKUP(A44,Meth2,8,FALSE)),(VLOOKUP(A44,[2]!LeachSS,25,FALSE)))</f>
        <v>Cancer Risk</v>
      </c>
      <c r="G44" s="41">
        <f>IF((VLOOKUP(A44,[2]!LeachSS,27,FALSE))="0",(VLOOKUP(A44,[3]!Sthree,11,FALSE)),MIN((VLOOKUP(A44,[3]!Sthree,11,FALSE)),(VLOOKUP(A44,[2]!LeachSS,27,FALSE))))</f>
        <v>100</v>
      </c>
      <c r="H44" s="92" t="str">
        <f>IF(G44=(VLOOKUP(A44,Meth2,7,FALSE)),(VLOOKUP(A44,Meth2,8,FALSE)),(VLOOKUP(A44,[2]!LeachSS,28,FALSE)))</f>
        <v>Cancer Risk</v>
      </c>
    </row>
    <row r="45" spans="1:8">
      <c r="A45" s="63" t="s">
        <v>67</v>
      </c>
      <c r="B45" s="29" t="s">
        <v>178</v>
      </c>
      <c r="C45" s="86">
        <f>IF((VLOOKUP(A45,[2]!LeachSS,21,FALSE))="0",(VLOOKUP(A45,[3]!Sthree,11,FALSE)),MIN((VLOOKUP(A45,[3]!Sthree,11,FALSE)),(VLOOKUP(A45,[2]!LeachSS,21,FALSE))))</f>
        <v>60</v>
      </c>
      <c r="D45" s="169" t="str">
        <f>IF(C45=(VLOOKUP(A45,Meth2,7,FALSE)),(VLOOKUP(A45,Meth2,8,FALSE)),(VLOOKUP(A45,[2]!LeachSS,22,FALSE)))</f>
        <v>Noncancer Risk</v>
      </c>
      <c r="E45" s="32">
        <f>IF((VLOOKUP(A45,[2]!LeachSS,24,FALSE))="0",(VLOOKUP(A45,[3]!Sthree,11,FALSE)),MIN((VLOOKUP(A45,[3]!Sthree,11,FALSE)),(VLOOKUP(A45,[2]!LeachSS,24,FALSE))))</f>
        <v>60</v>
      </c>
      <c r="F45" s="98" t="str">
        <f>IF(E45=(VLOOKUP(A45,Meth2,7,FALSE)),(VLOOKUP(A45,Meth2,8,FALSE)),(VLOOKUP(A45,[2]!LeachSS,25,FALSE)))</f>
        <v>Noncancer Risk</v>
      </c>
      <c r="G45" s="41">
        <f>IF((VLOOKUP(A45,[2]!LeachSS,27,FALSE))="0",(VLOOKUP(A45,[3]!Sthree,11,FALSE)),MIN((VLOOKUP(A45,[3]!Sthree,11,FALSE)),(VLOOKUP(A45,[2]!LeachSS,27,FALSE))))</f>
        <v>60</v>
      </c>
      <c r="H45" s="92" t="str">
        <f>IF(G45=(VLOOKUP(A45,Meth2,7,FALSE)),(VLOOKUP(A45,Meth2,8,FALSE)),(VLOOKUP(A45,[2]!LeachSS,28,FALSE)))</f>
        <v>Noncancer Risk</v>
      </c>
    </row>
    <row r="46" spans="1:8">
      <c r="A46" s="63" t="s">
        <v>66</v>
      </c>
      <c r="B46" s="29" t="s">
        <v>177</v>
      </c>
      <c r="C46" s="86">
        <f>IF((VLOOKUP(A46,[2]!LeachSS,21,FALSE))="0",(VLOOKUP(A46,[3]!Sthree,11,FALSE)),MIN((VLOOKUP(A46,[3]!Sthree,11,FALSE)),(VLOOKUP(A46,[2]!LeachSS,21,FALSE))))</f>
        <v>60</v>
      </c>
      <c r="D46" s="169" t="str">
        <f>IF(C46=(VLOOKUP(A46,Meth2,7,FALSE)),(VLOOKUP(A46,Meth2,8,FALSE)),(VLOOKUP(A46,[2]!LeachSS,22,FALSE)))</f>
        <v>Noncancer Risk</v>
      </c>
      <c r="E46" s="32">
        <f>IF((VLOOKUP(A46,[2]!LeachSS,24,FALSE))="0",(VLOOKUP(A46,[3]!Sthree,11,FALSE)),MIN((VLOOKUP(A46,[3]!Sthree,11,FALSE)),(VLOOKUP(A46,[2]!LeachSS,24,FALSE))))</f>
        <v>60</v>
      </c>
      <c r="F46" s="98" t="str">
        <f>IF(E46=(VLOOKUP(A46,Meth2,7,FALSE)),(VLOOKUP(A46,Meth2,8,FALSE)),(VLOOKUP(A46,[2]!LeachSS,25,FALSE)))</f>
        <v>Noncancer Risk</v>
      </c>
      <c r="G46" s="41">
        <f>IF((VLOOKUP(A46,[2]!LeachSS,27,FALSE))="0",(VLOOKUP(A46,[3]!Sthree,11,FALSE)),MIN((VLOOKUP(A46,[3]!Sthree,11,FALSE)),(VLOOKUP(A46,[2]!LeachSS,27,FALSE))))</f>
        <v>60</v>
      </c>
      <c r="H46" s="92" t="str">
        <f>IF(G46=(VLOOKUP(A46,Meth2,7,FALSE)),(VLOOKUP(A46,Meth2,8,FALSE)),(VLOOKUP(A46,[2]!LeachSS,28,FALSE)))</f>
        <v>Noncancer Risk</v>
      </c>
    </row>
    <row r="47" spans="1:8" s="135" customFormat="1" ht="13.5" thickBot="1">
      <c r="A47" s="63" t="s">
        <v>65</v>
      </c>
      <c r="B47" s="29" t="s">
        <v>176</v>
      </c>
      <c r="C47" s="86">
        <f>IF((VLOOKUP(A47,[2]!LeachSS,21,FALSE))="0",(VLOOKUP(A47,[3]!Sthree,11,FALSE)),MIN((VLOOKUP(A47,[3]!Sthree,11,FALSE)),(VLOOKUP(A47,[2]!LeachSS,21,FALSE))))</f>
        <v>60</v>
      </c>
      <c r="D47" s="169" t="str">
        <f>IF(C47=(VLOOKUP(A47,Meth2,7,FALSE)),(VLOOKUP(A47,Meth2,8,FALSE)),(VLOOKUP(A47,[2]!LeachSS,22,FALSE)))</f>
        <v>Noncancer Risk</v>
      </c>
      <c r="E47" s="32">
        <f>IF((VLOOKUP(A47,[2]!LeachSS,24,FALSE))="0",(VLOOKUP(A47,[3]!Sthree,11,FALSE)),MIN((VLOOKUP(A47,[3]!Sthree,11,FALSE)),(VLOOKUP(A47,[2]!LeachSS,24,FALSE))))</f>
        <v>60</v>
      </c>
      <c r="F47" s="98" t="str">
        <f>IF(E47=(VLOOKUP(A47,Meth2,7,FALSE)),(VLOOKUP(A47,Meth2,8,FALSE)),(VLOOKUP(A47,[2]!LeachSS,25,FALSE)))</f>
        <v>Noncancer Risk</v>
      </c>
      <c r="G47" s="41">
        <f>IF((VLOOKUP(A47,[2]!LeachSS,27,FALSE))="0",(VLOOKUP(A47,[3]!Sthree,11,FALSE)),MIN((VLOOKUP(A47,[3]!Sthree,11,FALSE)),(VLOOKUP(A47,[2]!LeachSS,27,FALSE))))</f>
        <v>60</v>
      </c>
      <c r="H47" s="92" t="str">
        <f>IF(G47=(VLOOKUP(A47,Meth2,7,FALSE)),(VLOOKUP(A47,Meth2,8,FALSE)),(VLOOKUP(A47,[2]!LeachSS,28,FALSE)))</f>
        <v>Noncancer Risk</v>
      </c>
    </row>
    <row r="48" spans="1:8">
      <c r="A48" s="63" t="s">
        <v>64</v>
      </c>
      <c r="B48" s="29" t="s">
        <v>175</v>
      </c>
      <c r="C48" s="86">
        <f>IF((VLOOKUP(A48,[2]!LeachSS,21,FALSE))="0",(VLOOKUP(A48,[3]!Sthree,11,FALSE)),MIN((VLOOKUP(A48,[3]!Sthree,11,FALSE)),(VLOOKUP(A48,[2]!LeachSS,21,FALSE))))</f>
        <v>0.4</v>
      </c>
      <c r="D48" s="169" t="str">
        <f>IF(C48=(VLOOKUP(A48,Meth2,7,FALSE)),(VLOOKUP(A48,Meth2,8,FALSE)),(VLOOKUP(A48,[2]!LeachSS,22,FALSE)))</f>
        <v>Leaching</v>
      </c>
      <c r="E48" s="32">
        <f>IF((VLOOKUP(A48,[2]!LeachSS,24,FALSE))="0",(VLOOKUP(A48,[3]!Sthree,11,FALSE)),MIN((VLOOKUP(A48,[3]!Sthree,11,FALSE)),(VLOOKUP(A48,[2]!LeachSS,24,FALSE))))</f>
        <v>9</v>
      </c>
      <c r="F48" s="98" t="str">
        <f>IF(E48=(VLOOKUP(A48,Meth2,7,FALSE)),(VLOOKUP(A48,Meth2,8,FALSE)),(VLOOKUP(A48,[2]!LeachSS,25,FALSE)))</f>
        <v>Leaching</v>
      </c>
      <c r="G48" s="41">
        <f>IF((VLOOKUP(A48,[2]!LeachSS,27,FALSE))="0",(VLOOKUP(A48,[3]!Sthree,11,FALSE)),MIN((VLOOKUP(A48,[3]!Sthree,11,FALSE)),(VLOOKUP(A48,[2]!LeachSS,27,FALSE))))</f>
        <v>1000</v>
      </c>
      <c r="H48" s="92" t="str">
        <f>IF(G48=(VLOOKUP(A48,Meth2,7,FALSE)),(VLOOKUP(A48,Meth2,8,FALSE)),(VLOOKUP(A48,[2]!LeachSS,28,FALSE)))</f>
        <v>Leaching</v>
      </c>
    </row>
    <row r="49" spans="1:8">
      <c r="A49" s="28" t="s">
        <v>63</v>
      </c>
      <c r="B49" s="8" t="s">
        <v>174</v>
      </c>
      <c r="C49" s="86">
        <f>IF((VLOOKUP(A49,[2]!LeachSS,21,FALSE))="0",(VLOOKUP(A49,[3]!Sthree,11,FALSE)),MIN((VLOOKUP(A49,[3]!Sthree,11,FALSE)),(VLOOKUP(A49,[2]!LeachSS,21,FALSE))))</f>
        <v>0.1</v>
      </c>
      <c r="D49" s="169" t="str">
        <f>IF(C49=(VLOOKUP(A49,Meth2,7,FALSE)),(VLOOKUP(A49,Meth2,8,FALSE)),(VLOOKUP(A49,[2]!LeachSS,22,FALSE)))</f>
        <v>PQL</v>
      </c>
      <c r="E49" s="32">
        <f>IF((VLOOKUP(A49,[2]!LeachSS,24,FALSE))="0",(VLOOKUP(A49,[3]!Sthree,11,FALSE)),MIN((VLOOKUP(A49,[3]!Sthree,11,FALSE)),(VLOOKUP(A49,[2]!LeachSS,24,FALSE))))</f>
        <v>0.1</v>
      </c>
      <c r="F49" s="98" t="str">
        <f>IF(E49=(VLOOKUP(A49,Meth2,7,FALSE)),(VLOOKUP(A49,Meth2,8,FALSE)),(VLOOKUP(A49,[2]!LeachSS,25,FALSE)))</f>
        <v>PQL</v>
      </c>
      <c r="G49" s="41">
        <f>IF((VLOOKUP(A49,[2]!LeachSS,27,FALSE))="0",(VLOOKUP(A49,[3]!Sthree,11,FALSE)),MIN((VLOOKUP(A49,[3]!Sthree,11,FALSE)),(VLOOKUP(A49,[2]!LeachSS,27,FALSE))))</f>
        <v>300</v>
      </c>
      <c r="H49" s="92" t="str">
        <f>IF(G49=(VLOOKUP(A49,Meth2,7,FALSE)),(VLOOKUP(A49,Meth2,8,FALSE)),(VLOOKUP(A49,[2]!LeachSS,28,FALSE)))</f>
        <v>Leaching</v>
      </c>
    </row>
    <row r="50" spans="1:8">
      <c r="A50" s="28" t="s">
        <v>62</v>
      </c>
      <c r="B50" s="8" t="s">
        <v>173</v>
      </c>
      <c r="C50" s="86">
        <f>IF((VLOOKUP(A50,[2]!LeachSS,21,FALSE))="0",(VLOOKUP(A50,[3]!Sthree,11,FALSE)),MIN((VLOOKUP(A50,[3]!Sthree,11,FALSE)),(VLOOKUP(A50,[2]!LeachSS,21,FALSE))))</f>
        <v>3</v>
      </c>
      <c r="D50" s="169" t="str">
        <f>IF(C50=(VLOOKUP(A50,Meth2,7,FALSE)),(VLOOKUP(A50,Meth2,8,FALSE)),(VLOOKUP(A50,[2]!LeachSS,22,FALSE)))</f>
        <v>Leaching</v>
      </c>
      <c r="E50" s="32">
        <f>IF((VLOOKUP(A50,[2]!LeachSS,24,FALSE))="0",(VLOOKUP(A50,[3]!Sthree,11,FALSE)),MIN((VLOOKUP(A50,[3]!Sthree,11,FALSE)),(VLOOKUP(A50,[2]!LeachSS,24,FALSE))))</f>
        <v>40</v>
      </c>
      <c r="F50" s="98" t="str">
        <f>IF(E50=(VLOOKUP(A50,Meth2,7,FALSE)),(VLOOKUP(A50,Meth2,8,FALSE)),(VLOOKUP(A50,[2]!LeachSS,25,FALSE)))</f>
        <v>Leaching</v>
      </c>
      <c r="G50" s="41">
        <f>IF((VLOOKUP(A50,[2]!LeachSS,27,FALSE))="0",(VLOOKUP(A50,[3]!Sthree,11,FALSE)),MIN((VLOOKUP(A50,[3]!Sthree,11,FALSE)),(VLOOKUP(A50,[2]!LeachSS,27,FALSE))))</f>
        <v>3000</v>
      </c>
      <c r="H50" s="92" t="str">
        <f>IF(G50=(VLOOKUP(A50,Meth2,7,FALSE)),(VLOOKUP(A50,Meth2,8,FALSE)),(VLOOKUP(A50,[2]!LeachSS,28,FALSE)))</f>
        <v>Ceiling (Medium)</v>
      </c>
    </row>
    <row r="51" spans="1:8">
      <c r="A51" s="28" t="s">
        <v>61</v>
      </c>
      <c r="B51" s="8" t="s">
        <v>172</v>
      </c>
      <c r="C51" s="86">
        <f>IF((VLOOKUP(A51,[2]!LeachSS,21,FALSE))="0",(VLOOKUP(A51,[3]!Sthree,11,FALSE)),MIN((VLOOKUP(A51,[3]!Sthree,11,FALSE)),(VLOOKUP(A51,[2]!LeachSS,21,FALSE))))</f>
        <v>0.3</v>
      </c>
      <c r="D51" s="169" t="str">
        <f>IF(C51=(VLOOKUP(A51,Meth2,7,FALSE)),(VLOOKUP(A51,Meth2,8,FALSE)),(VLOOKUP(A51,[2]!LeachSS,22,FALSE)))</f>
        <v>Leaching</v>
      </c>
      <c r="E51" s="32">
        <f>IF((VLOOKUP(A51,[2]!LeachSS,24,FALSE))="0",(VLOOKUP(A51,[3]!Sthree,11,FALSE)),MIN((VLOOKUP(A51,[3]!Sthree,11,FALSE)),(VLOOKUP(A51,[2]!LeachSS,24,FALSE))))</f>
        <v>0.1</v>
      </c>
      <c r="F51" s="98" t="str">
        <f>IF(E51=(VLOOKUP(A51,Meth2,7,FALSE)),(VLOOKUP(A51,Meth2,8,FALSE)),(VLOOKUP(A51,[2]!LeachSS,25,FALSE)))</f>
        <v>PQL</v>
      </c>
      <c r="G51" s="41">
        <f>IF((VLOOKUP(A51,[2]!LeachSS,27,FALSE))="0",(VLOOKUP(A51,[3]!Sthree,11,FALSE)),MIN((VLOOKUP(A51,[3]!Sthree,11,FALSE)),(VLOOKUP(A51,[2]!LeachSS,27,FALSE))))</f>
        <v>500</v>
      </c>
      <c r="H51" s="92" t="str">
        <f>IF(G51=(VLOOKUP(A51,Meth2,7,FALSE)),(VLOOKUP(A51,Meth2,8,FALSE)),(VLOOKUP(A51,[2]!LeachSS,28,FALSE)))</f>
        <v>High Volatility</v>
      </c>
    </row>
    <row r="52" spans="1:8">
      <c r="A52" s="28" t="s">
        <v>60</v>
      </c>
      <c r="B52" s="8" t="s">
        <v>171</v>
      </c>
      <c r="C52" s="86">
        <f>IF((VLOOKUP(A52,[2]!LeachSS,21,FALSE))="0",(VLOOKUP(A52,[3]!Sthree,11,FALSE)),MIN((VLOOKUP(A52,[3]!Sthree,11,FALSE)),(VLOOKUP(A52,[2]!LeachSS,21,FALSE))))</f>
        <v>1</v>
      </c>
      <c r="D52" s="169" t="str">
        <f>IF(C52=(VLOOKUP(A52,Meth2,7,FALSE)),(VLOOKUP(A52,Meth2,8,FALSE)),(VLOOKUP(A52,[2]!LeachSS,22,FALSE)))</f>
        <v>Leaching</v>
      </c>
      <c r="E52" s="32">
        <f>IF((VLOOKUP(A52,[2]!LeachSS,24,FALSE))="0",(VLOOKUP(A52,[3]!Sthree,11,FALSE)),MIN((VLOOKUP(A52,[3]!Sthree,11,FALSE)),(VLOOKUP(A52,[2]!LeachSS,24,FALSE))))</f>
        <v>1</v>
      </c>
      <c r="F52" s="98" t="str">
        <f>IF(E52=(VLOOKUP(A52,Meth2,7,FALSE)),(VLOOKUP(A52,Meth2,8,FALSE)),(VLOOKUP(A52,[2]!LeachSS,25,FALSE)))</f>
        <v>Leaching</v>
      </c>
      <c r="G52" s="41">
        <f>IF((VLOOKUP(A52,[2]!LeachSS,27,FALSE))="0",(VLOOKUP(A52,[3]!Sthree,11,FALSE)),MIN((VLOOKUP(A52,[3]!Sthree,11,FALSE)),(VLOOKUP(A52,[2]!LeachSS,27,FALSE))))</f>
        <v>3000</v>
      </c>
      <c r="H52" s="92" t="str">
        <f>IF(G52=(VLOOKUP(A52,Meth2,7,FALSE)),(VLOOKUP(A52,Meth2,8,FALSE)),(VLOOKUP(A52,[2]!LeachSS,28,FALSE)))</f>
        <v>Ceiling (Medium)</v>
      </c>
    </row>
    <row r="53" spans="1:8">
      <c r="A53" s="28" t="s">
        <v>59</v>
      </c>
      <c r="B53" s="8" t="s">
        <v>170</v>
      </c>
      <c r="C53" s="86">
        <f>IF((VLOOKUP(A53,[2]!LeachSS,21,FALSE))="0",(VLOOKUP(A53,[3]!Sthree,11,FALSE)),MIN((VLOOKUP(A53,[3]!Sthree,11,FALSE)),(VLOOKUP(A53,[2]!LeachSS,21,FALSE))))</f>
        <v>0.1</v>
      </c>
      <c r="D53" s="169" t="str">
        <f>IF(C53=(VLOOKUP(A53,Meth2,7,FALSE)),(VLOOKUP(A53,Meth2,8,FALSE)),(VLOOKUP(A53,[2]!LeachSS,22,FALSE)))</f>
        <v>PQL</v>
      </c>
      <c r="E53" s="32">
        <f>IF((VLOOKUP(A53,[2]!LeachSS,24,FALSE))="0",(VLOOKUP(A53,[3]!Sthree,11,FALSE)),MIN((VLOOKUP(A53,[3]!Sthree,11,FALSE)),(VLOOKUP(A53,[2]!LeachSS,24,FALSE))))</f>
        <v>4</v>
      </c>
      <c r="F53" s="98" t="str">
        <f>IF(E53=(VLOOKUP(A53,Meth2,7,FALSE)),(VLOOKUP(A53,Meth2,8,FALSE)),(VLOOKUP(A53,[2]!LeachSS,25,FALSE)))</f>
        <v>Leaching</v>
      </c>
      <c r="G53" s="41">
        <f>IF((VLOOKUP(A53,[2]!LeachSS,27,FALSE))="0",(VLOOKUP(A53,[3]!Sthree,11,FALSE)),MIN((VLOOKUP(A53,[3]!Sthree,11,FALSE)),(VLOOKUP(A53,[2]!LeachSS,27,FALSE))))</f>
        <v>700</v>
      </c>
      <c r="H53" s="92" t="str">
        <f>IF(G53=(VLOOKUP(A53,Meth2,7,FALSE)),(VLOOKUP(A53,Meth2,8,FALSE)),(VLOOKUP(A53,[2]!LeachSS,28,FALSE)))</f>
        <v>Noncancer Risk</v>
      </c>
    </row>
    <row r="54" spans="1:8">
      <c r="A54" s="28" t="s">
        <v>58</v>
      </c>
      <c r="B54" s="8" t="s">
        <v>169</v>
      </c>
      <c r="C54" s="86">
        <f>IF((VLOOKUP(A54,[2]!LeachSS,21,FALSE))="0",(VLOOKUP(A54,[3]!Sthree,11,FALSE)),MIN((VLOOKUP(A54,[3]!Sthree,11,FALSE)),(VLOOKUP(A54,[2]!LeachSS,21,FALSE))))</f>
        <v>0.7</v>
      </c>
      <c r="D54" s="169" t="str">
        <f>IF(C54=(VLOOKUP(A54,Meth2,7,FALSE)),(VLOOKUP(A54,Meth2,8,FALSE)),(VLOOKUP(A54,[2]!LeachSS,22,FALSE)))</f>
        <v>PQL</v>
      </c>
      <c r="E54" s="32">
        <v>60</v>
      </c>
      <c r="F54" s="98" t="str">
        <f>IF(E54=(VLOOKUP(A54,Meth2,7,FALSE)),(VLOOKUP(A54,Meth2,8,FALSE)),(VLOOKUP(A54,[2]!LeachSS,25,FALSE)))</f>
        <v>Leaching</v>
      </c>
      <c r="G54" s="41">
        <f>IF((VLOOKUP(A54,[2]!LeachSS,27,FALSE))="0",(VLOOKUP(A54,[3]!Sthree,11,FALSE)),MIN((VLOOKUP(A54,[3]!Sthree,11,FALSE)),(VLOOKUP(A54,[2]!LeachSS,27,FALSE))))</f>
        <v>40</v>
      </c>
      <c r="H54" s="92" t="str">
        <f>IF(G54=(VLOOKUP(A54,Meth2,7,FALSE)),(VLOOKUP(A54,Meth2,8,FALSE)),(VLOOKUP(A54,[2]!LeachSS,28,FALSE)))</f>
        <v>Leaching</v>
      </c>
    </row>
    <row r="55" spans="1:8">
      <c r="A55" s="28" t="s">
        <v>57</v>
      </c>
      <c r="B55" s="8" t="s">
        <v>168</v>
      </c>
      <c r="C55" s="86">
        <f>IF((VLOOKUP(A55,[2]!LeachSS,21,FALSE))="0",(VLOOKUP(A55,[3]!Sthree,11,FALSE)),MIN((VLOOKUP(A55,[3]!Sthree,11,FALSE)),(VLOOKUP(A55,[2]!LeachSS,21,FALSE))))</f>
        <v>0.1</v>
      </c>
      <c r="D55" s="169" t="str">
        <f>IF(C55=(VLOOKUP(A55,Meth2,7,FALSE)),(VLOOKUP(A55,Meth2,8,FALSE)),(VLOOKUP(A55,[2]!LeachSS,22,FALSE)))</f>
        <v>PQL</v>
      </c>
      <c r="E55" s="32">
        <f>IF((VLOOKUP(A55,[2]!LeachSS,24,FALSE))="0",(VLOOKUP(A55,[3]!Sthree,11,FALSE)),MIN((VLOOKUP(A55,[3]!Sthree,11,FALSE)),(VLOOKUP(A55,[2]!LeachSS,24,FALSE))))</f>
        <v>0.1</v>
      </c>
      <c r="F55" s="98" t="str">
        <f>IF(E55=(VLOOKUP(A55,Meth2,7,FALSE)),(VLOOKUP(A55,Meth2,8,FALSE)),(VLOOKUP(A55,[2]!LeachSS,25,FALSE)))</f>
        <v>PQL</v>
      </c>
      <c r="G55" s="41">
        <f>IF((VLOOKUP(A55,[2]!LeachSS,27,FALSE))="0",(VLOOKUP(A55,[3]!Sthree,11,FALSE)),MIN((VLOOKUP(A55,[3]!Sthree,11,FALSE)),(VLOOKUP(A55,[2]!LeachSS,27,FALSE))))</f>
        <v>1000</v>
      </c>
      <c r="H55" s="92" t="str">
        <f>IF(G55=(VLOOKUP(A55,Meth2,7,FALSE)),(VLOOKUP(A55,Meth2,8,FALSE)),(VLOOKUP(A55,[2]!LeachSS,28,FALSE)))</f>
        <v>Ceiling (Low)</v>
      </c>
    </row>
    <row r="56" spans="1:8">
      <c r="A56" s="28" t="s">
        <v>56</v>
      </c>
      <c r="B56" s="8" t="s">
        <v>167</v>
      </c>
      <c r="C56" s="86">
        <f>IF((VLOOKUP(A56,[2]!LeachSS,21,FALSE))="0",(VLOOKUP(A56,[3]!Sthree,11,FALSE)),MIN((VLOOKUP(A56,[3]!Sthree,11,FALSE)),(VLOOKUP(A56,[2]!LeachSS,21,FALSE))))</f>
        <v>0.01</v>
      </c>
      <c r="D56" s="169" t="str">
        <f>IF(C56=(VLOOKUP(A56,Meth2,7,FALSE)),(VLOOKUP(A56,Meth2,8,FALSE)),(VLOOKUP(A56,[2]!LeachSS,22,FALSE)))</f>
        <v>Leaching</v>
      </c>
      <c r="E56" s="32">
        <f>IF((VLOOKUP(A56,[2]!LeachSS,24,FALSE))="0",(VLOOKUP(A56,[3]!Sthree,11,FALSE)),MIN((VLOOKUP(A56,[3]!Sthree,11,FALSE)),(VLOOKUP(A56,[2]!LeachSS,24,FALSE))))</f>
        <v>0.4</v>
      </c>
      <c r="F56" s="98" t="str">
        <f>IF(E56=(VLOOKUP(A56,Meth2,7,FALSE)),(VLOOKUP(A56,Meth2,8,FALSE)),(VLOOKUP(A56,[2]!LeachSS,25,FALSE)))</f>
        <v>Leaching</v>
      </c>
      <c r="G56" s="41">
        <f>IF((VLOOKUP(A56,[2]!LeachSS,27,FALSE))="0",(VLOOKUP(A56,[3]!Sthree,11,FALSE)),MIN((VLOOKUP(A56,[3]!Sthree,11,FALSE)),(VLOOKUP(A56,[2]!LeachSS,27,FALSE))))</f>
        <v>100</v>
      </c>
      <c r="H56" s="92" t="str">
        <f>IF(G56=(VLOOKUP(A56,Meth2,7,FALSE)),(VLOOKUP(A56,Meth2,8,FALSE)),(VLOOKUP(A56,[2]!LeachSS,28,FALSE)))</f>
        <v>Leaching</v>
      </c>
    </row>
    <row r="57" spans="1:8">
      <c r="A57" s="28" t="s">
        <v>55</v>
      </c>
      <c r="B57" s="8" t="s">
        <v>166</v>
      </c>
      <c r="C57" s="86">
        <f>IF((VLOOKUP(A57,[2]!LeachSS,21,FALSE))="0",(VLOOKUP(A57,[3]!Sthree,11,FALSE)),MIN((VLOOKUP(A57,[3]!Sthree,11,FALSE)),(VLOOKUP(A57,[2]!LeachSS,21,FALSE))))</f>
        <v>3</v>
      </c>
      <c r="D57" s="169" t="str">
        <f>IF(C57=(VLOOKUP(A57,Meth2,7,FALSE)),(VLOOKUP(A57,Meth2,8,FALSE)),(VLOOKUP(A57,[2]!LeachSS,22,FALSE)))</f>
        <v>Cancer Risk</v>
      </c>
      <c r="E57" s="32">
        <f>IF((VLOOKUP(A57,[2]!LeachSS,24,FALSE))="0",(VLOOKUP(A57,[3]!Sthree,11,FALSE)),MIN((VLOOKUP(A57,[3]!Sthree,11,FALSE)),(VLOOKUP(A57,[2]!LeachSS,24,FALSE))))</f>
        <v>3</v>
      </c>
      <c r="F57" s="98" t="str">
        <f>IF(E57=(VLOOKUP(A57,Meth2,7,FALSE)),(VLOOKUP(A57,Meth2,8,FALSE)),(VLOOKUP(A57,[2]!LeachSS,25,FALSE)))</f>
        <v>Cancer Risk</v>
      </c>
      <c r="G57" s="41">
        <f>IF((VLOOKUP(A57,[2]!LeachSS,27,FALSE))="0",(VLOOKUP(A57,[3]!Sthree,11,FALSE)),MIN((VLOOKUP(A57,[3]!Sthree,11,FALSE)),(VLOOKUP(A57,[2]!LeachSS,27,FALSE))))</f>
        <v>3</v>
      </c>
      <c r="H57" s="92" t="str">
        <f>IF(G57=(VLOOKUP(A57,Meth2,7,FALSE)),(VLOOKUP(A57,Meth2,8,FALSE)),(VLOOKUP(A57,[2]!LeachSS,28,FALSE)))</f>
        <v>Cancer Risk</v>
      </c>
    </row>
    <row r="58" spans="1:8">
      <c r="A58" s="28" t="s">
        <v>54</v>
      </c>
      <c r="B58" s="8" t="s">
        <v>165</v>
      </c>
      <c r="C58" s="86">
        <f>IF((VLOOKUP(A58,[2]!LeachSS,21,FALSE))="0",(VLOOKUP(A58,[3]!Sthree,11,FALSE)),MIN((VLOOKUP(A58,[3]!Sthree,11,FALSE)),(VLOOKUP(A58,[2]!LeachSS,21,FALSE))))</f>
        <v>10</v>
      </c>
      <c r="D58" s="169" t="str">
        <f>IF(C58=(VLOOKUP(A58,Meth2,7,FALSE)),(VLOOKUP(A58,Meth2,8,FALSE)),(VLOOKUP(A58,[2]!LeachSS,22,FALSE)))</f>
        <v>Leaching</v>
      </c>
      <c r="E58" s="32">
        <f>IF((VLOOKUP(A58,[2]!LeachSS,24,FALSE))="0",(VLOOKUP(A58,[3]!Sthree,11,FALSE)),MIN((VLOOKUP(A58,[3]!Sthree,11,FALSE)),(VLOOKUP(A58,[2]!LeachSS,24,FALSE))))</f>
        <v>200</v>
      </c>
      <c r="F58" s="98" t="str">
        <f>IF(E58=(VLOOKUP(A58,Meth2,7,FALSE)),(VLOOKUP(A58,Meth2,8,FALSE)),(VLOOKUP(A58,[2]!LeachSS,25,FALSE)))</f>
        <v>Leaching</v>
      </c>
      <c r="G58" s="41">
        <f>IF((VLOOKUP(A58,[2]!LeachSS,27,FALSE))="0",(VLOOKUP(A58,[3]!Sthree,11,FALSE)),MIN((VLOOKUP(A58,[3]!Sthree,11,FALSE)),(VLOOKUP(A58,[2]!LeachSS,27,FALSE))))</f>
        <v>300</v>
      </c>
      <c r="H58" s="92" t="str">
        <f>IF(G58=(VLOOKUP(A58,Meth2,7,FALSE)),(VLOOKUP(A58,Meth2,8,FALSE)),(VLOOKUP(A58,[2]!LeachSS,28,FALSE)))</f>
        <v>Leaching</v>
      </c>
    </row>
    <row r="59" spans="1:8">
      <c r="A59" s="28" t="s">
        <v>53</v>
      </c>
      <c r="B59" s="8" t="s">
        <v>164</v>
      </c>
      <c r="C59" s="86">
        <f>IF((VLOOKUP(A59,[2]!LeachSS,21,FALSE))="0",(VLOOKUP(A59,[3]!Sthree,11,FALSE)),MIN((VLOOKUP(A59,[3]!Sthree,11,FALSE)),(VLOOKUP(A59,[2]!LeachSS,21,FALSE))))</f>
        <v>0.7</v>
      </c>
      <c r="D59" s="169" t="str">
        <f>IF(C59=(VLOOKUP(A59,Meth2,7,FALSE)),(VLOOKUP(A59,Meth2,8,FALSE)),(VLOOKUP(A59,[2]!LeachSS,22,FALSE)))</f>
        <v>PQL</v>
      </c>
      <c r="E59" s="32">
        <f>IF((VLOOKUP(A59,[2]!LeachSS,24,FALSE))="0",(VLOOKUP(A59,[3]!Sthree,11,FALSE)),MIN((VLOOKUP(A59,[3]!Sthree,11,FALSE)),(VLOOKUP(A59,[2]!LeachSS,24,FALSE))))</f>
        <v>50</v>
      </c>
      <c r="F59" s="98" t="str">
        <f>IF(E59=(VLOOKUP(A59,Meth2,7,FALSE)),(VLOOKUP(A59,Meth2,8,FALSE)),(VLOOKUP(A59,[2]!LeachSS,25,FALSE)))</f>
        <v>Leaching</v>
      </c>
      <c r="G59" s="41">
        <f>IF((VLOOKUP(A59,[2]!LeachSS,27,FALSE))="0",(VLOOKUP(A59,[3]!Sthree,11,FALSE)),MIN((VLOOKUP(A59,[3]!Sthree,11,FALSE)),(VLOOKUP(A59,[2]!LeachSS,27,FALSE))))</f>
        <v>600</v>
      </c>
      <c r="H59" s="92" t="str">
        <f>IF(G59=(VLOOKUP(A59,Meth2,7,FALSE)),(VLOOKUP(A59,Meth2,8,FALSE)),(VLOOKUP(A59,[2]!LeachSS,28,FALSE)))</f>
        <v>Leaching</v>
      </c>
    </row>
    <row r="60" spans="1:8">
      <c r="A60" s="28" t="s">
        <v>52</v>
      </c>
      <c r="B60" s="8" t="s">
        <v>163</v>
      </c>
      <c r="C60" s="86">
        <f>IF((VLOOKUP(A60,[2]!LeachSS,21,FALSE))="0",(VLOOKUP(A60,[3]!Sthree,11,FALSE)),MIN((VLOOKUP(A60,[3]!Sthree,11,FALSE)),(VLOOKUP(A60,[2]!LeachSS,21,FALSE))))</f>
        <v>0.7</v>
      </c>
      <c r="D60" s="169" t="str">
        <f>IF(C60=(VLOOKUP(A60,Meth2,7,FALSE)),(VLOOKUP(A60,Meth2,8,FALSE)),(VLOOKUP(A60,[2]!LeachSS,22,FALSE)))</f>
        <v>PQL</v>
      </c>
      <c r="E60" s="32">
        <f>IF((VLOOKUP(A60,[2]!LeachSS,24,FALSE))="0",(VLOOKUP(A60,[3]!Sthree,11,FALSE)),MIN((VLOOKUP(A60,[3]!Sthree,11,FALSE)),(VLOOKUP(A60,[2]!LeachSS,24,FALSE))))</f>
        <v>100</v>
      </c>
      <c r="F60" s="98" t="str">
        <f>IF(E60=(VLOOKUP(A60,Meth2,7,FALSE)),(VLOOKUP(A60,Meth2,8,FALSE)),(VLOOKUP(A60,[2]!LeachSS,25,FALSE)))</f>
        <v>Leaching</v>
      </c>
      <c r="G60" s="41">
        <f>IF((VLOOKUP(A60,[2]!LeachSS,27,FALSE))="0",(VLOOKUP(A60,[3]!Sthree,11,FALSE)),MIN((VLOOKUP(A60,[3]!Sthree,11,FALSE)),(VLOOKUP(A60,[2]!LeachSS,27,FALSE))))</f>
        <v>1000</v>
      </c>
      <c r="H60" s="92" t="str">
        <f>IF(G60=(VLOOKUP(A60,Meth2,7,FALSE)),(VLOOKUP(A60,Meth2,8,FALSE)),(VLOOKUP(A60,[2]!LeachSS,28,FALSE)))</f>
        <v>Leaching</v>
      </c>
    </row>
    <row r="61" spans="1:8">
      <c r="A61" s="28" t="s">
        <v>51</v>
      </c>
      <c r="B61" s="8" t="s">
        <v>162</v>
      </c>
      <c r="C61" s="86">
        <f>IF((VLOOKUP(A61,[2]!LeachSS,21,FALSE))="0",(VLOOKUP(A61,[3]!Sthree,11,FALSE)),MIN((VLOOKUP(A61,[3]!Sthree,11,FALSE)),(VLOOKUP(A61,[2]!LeachSS,21,FALSE))))</f>
        <v>3</v>
      </c>
      <c r="D61" s="169" t="str">
        <f>IF(C61=(VLOOKUP(A61,Meth2,7,FALSE)),(VLOOKUP(A61,Meth2,8,FALSE)),(VLOOKUP(A61,[2]!LeachSS,22,FALSE)))</f>
        <v>PQL</v>
      </c>
      <c r="E61" s="32">
        <f>IF((VLOOKUP(A61,[2]!LeachSS,24,FALSE))="0",(VLOOKUP(A61,[3]!Sthree,11,FALSE)),MIN((VLOOKUP(A61,[3]!Sthree,11,FALSE)),(VLOOKUP(A61,[2]!LeachSS,24,FALSE))))</f>
        <v>50</v>
      </c>
      <c r="F61" s="98" t="str">
        <f>IF(E61=(VLOOKUP(A61,Meth2,7,FALSE)),(VLOOKUP(A61,Meth2,8,FALSE)),(VLOOKUP(A61,[2]!LeachSS,25,FALSE)))</f>
        <v>Leaching</v>
      </c>
      <c r="G61" s="41">
        <f>IF((VLOOKUP(A61,[2]!LeachSS,27,FALSE))="0",(VLOOKUP(A61,[3]!Sthree,11,FALSE)),MIN((VLOOKUP(A61,[3]!Sthree,11,FALSE)),(VLOOKUP(A61,[2]!LeachSS,27,FALSE))))</f>
        <v>100</v>
      </c>
      <c r="H61" s="92" t="str">
        <f>IF(G61=(VLOOKUP(A61,Meth2,7,FALSE)),(VLOOKUP(A61,Meth2,8,FALSE)),(VLOOKUP(A61,[2]!LeachSS,28,FALSE)))</f>
        <v>Leaching</v>
      </c>
    </row>
    <row r="62" spans="1:8">
      <c r="A62" s="28" t="s">
        <v>50</v>
      </c>
      <c r="B62" s="8" t="s">
        <v>161</v>
      </c>
      <c r="C62" s="86">
        <f>IF((VLOOKUP(A62,[2]!LeachSS,21,FALSE))="0",(VLOOKUP(A62,[3]!Sthree,11,FALSE)),MIN((VLOOKUP(A62,[3]!Sthree,11,FALSE)),(VLOOKUP(A62,[2]!LeachSS,21,FALSE))))</f>
        <v>0.7</v>
      </c>
      <c r="D62" s="169" t="str">
        <f>IF(C62=(VLOOKUP(A62,Meth2,7,FALSE)),(VLOOKUP(A62,Meth2,8,FALSE)),(VLOOKUP(A62,[2]!LeachSS,22,FALSE)))</f>
        <v>PQL</v>
      </c>
      <c r="E62" s="32">
        <f>IF((VLOOKUP(A62,[2]!LeachSS,24,FALSE))="0",(VLOOKUP(A62,[3]!Sthree,11,FALSE)),MIN((VLOOKUP(A62,[3]!Sthree,11,FALSE)),(VLOOKUP(A62,[2]!LeachSS,24,FALSE))))</f>
        <v>50</v>
      </c>
      <c r="F62" s="98" t="str">
        <f>IF(E62=(VLOOKUP(A62,Meth2,7,FALSE)),(VLOOKUP(A62,Meth2,8,FALSE)),(VLOOKUP(A62,[2]!LeachSS,25,FALSE)))</f>
        <v>Leaching</v>
      </c>
      <c r="G62" s="41">
        <f>IF((VLOOKUP(A62,[2]!LeachSS,27,FALSE))="0",(VLOOKUP(A62,[3]!Sthree,11,FALSE)),MIN((VLOOKUP(A62,[3]!Sthree,11,FALSE)),(VLOOKUP(A62,[2]!LeachSS,27,FALSE))))</f>
        <v>80</v>
      </c>
      <c r="H62" s="92" t="str">
        <f>IF(G62=(VLOOKUP(A62,Meth2,7,FALSE)),(VLOOKUP(A62,Meth2,8,FALSE)),(VLOOKUP(A62,[2]!LeachSS,28,FALSE)))</f>
        <v>Cancer Risk</v>
      </c>
    </row>
    <row r="63" spans="1:8">
      <c r="A63" s="28" t="s">
        <v>49</v>
      </c>
      <c r="B63" s="8" t="s">
        <v>160</v>
      </c>
      <c r="C63" s="86">
        <f>IF((VLOOKUP(A63,[2]!LeachSS,21,FALSE))="0",(VLOOKUP(A63,[3]!Sthree,11,FALSE)),MIN((VLOOKUP(A63,[3]!Sthree,11,FALSE)),(VLOOKUP(A63,[2]!LeachSS,21,FALSE))))</f>
        <v>0.2</v>
      </c>
      <c r="D63" s="169" t="str">
        <f>IF(C63=(VLOOKUP(A63,Meth2,7,FALSE)),(VLOOKUP(A63,Meth2,8,FALSE)),(VLOOKUP(A63,[2]!LeachSS,22,FALSE)))</f>
        <v>PQL</v>
      </c>
      <c r="E63" s="32">
        <f>IF((VLOOKUP(A63,[2]!LeachSS,24,FALSE))="0",(VLOOKUP(A63,[3]!Sthree,11,FALSE)),MIN((VLOOKUP(A63,[3]!Sthree,11,FALSE)),(VLOOKUP(A63,[2]!LeachSS,24,FALSE))))</f>
        <v>6</v>
      </c>
      <c r="F63" s="98" t="str">
        <f>IF(E63=(VLOOKUP(A63,Meth2,7,FALSE)),(VLOOKUP(A63,Meth2,8,FALSE)),(VLOOKUP(A63,[2]!LeachSS,25,FALSE)))</f>
        <v>Leaching</v>
      </c>
      <c r="G63" s="41">
        <f>IF((VLOOKUP(A63,[2]!LeachSS,27,FALSE))="0",(VLOOKUP(A63,[3]!Sthree,11,FALSE)),MIN((VLOOKUP(A63,[3]!Sthree,11,FALSE)),(VLOOKUP(A63,[2]!LeachSS,27,FALSE))))</f>
        <v>500</v>
      </c>
      <c r="H63" s="92" t="str">
        <f>IF(G63=(VLOOKUP(A63,Meth2,7,FALSE)),(VLOOKUP(A63,Meth2,8,FALSE)),(VLOOKUP(A63,[2]!LeachSS,28,FALSE)))</f>
        <v>High Volatility</v>
      </c>
    </row>
    <row r="64" spans="1:8">
      <c r="A64" s="28" t="s">
        <v>48</v>
      </c>
      <c r="B64" s="8" t="s">
        <v>159</v>
      </c>
      <c r="C64" s="86">
        <f>IF((VLOOKUP(A64,[2]!LeachSS,21,FALSE))="0",(VLOOKUP(A64,[3]!Sthree,11,FALSE)),MIN((VLOOKUP(A64,[3]!Sthree,11,FALSE)),(VLOOKUP(A64,[2]!LeachSS,21,FALSE))))</f>
        <v>0.5</v>
      </c>
      <c r="D64" s="169" t="str">
        <f>IF(C64=(VLOOKUP(A64,Meth2,7,FALSE)),(VLOOKUP(A64,Meth2,8,FALSE)),(VLOOKUP(A64,[2]!LeachSS,22,FALSE)))</f>
        <v>Leaching</v>
      </c>
      <c r="E64" s="32">
        <f>IF((VLOOKUP(A64,[2]!LeachSS,24,FALSE))="0",(VLOOKUP(A64,[3]!Sthree,11,FALSE)),MIN((VLOOKUP(A64,[3]!Sthree,11,FALSE)),(VLOOKUP(A64,[2]!LeachSS,24,FALSE))))</f>
        <v>500</v>
      </c>
      <c r="F64" s="98" t="str">
        <f>IF(E64=(VLOOKUP(A64,Meth2,7,FALSE)),(VLOOKUP(A64,Meth2,8,FALSE)),(VLOOKUP(A64,[2]!LeachSS,25,FALSE)))</f>
        <v>Noncancer Risk</v>
      </c>
      <c r="G64" s="41">
        <f>IF((VLOOKUP(A64,[2]!LeachSS,27,FALSE))="0",(VLOOKUP(A64,[3]!Sthree,11,FALSE)),MIN((VLOOKUP(A64,[3]!Sthree,11,FALSE)),(VLOOKUP(A64,[2]!LeachSS,27,FALSE))))</f>
        <v>1</v>
      </c>
      <c r="H64" s="92" t="str">
        <f>IF(G64=(VLOOKUP(A64,Meth2,7,FALSE)),(VLOOKUP(A64,Meth2,8,FALSE)),(VLOOKUP(A64,[2]!LeachSS,28,FALSE)))</f>
        <v>Leaching</v>
      </c>
    </row>
    <row r="65" spans="1:8">
      <c r="A65" s="28" t="s">
        <v>47</v>
      </c>
      <c r="B65" s="8" t="s">
        <v>158</v>
      </c>
      <c r="C65" s="86">
        <f>IF((VLOOKUP(A65,[2]!LeachSS,21,FALSE))="0",(VLOOKUP(A65,[3]!Sthree,11,FALSE)),MIN((VLOOKUP(A65,[3]!Sthree,11,FALSE)),(VLOOKUP(A65,[2]!LeachSS,21,FALSE))))</f>
        <v>20</v>
      </c>
      <c r="D65" s="169" t="str">
        <f>IF(C65=(VLOOKUP(A65,Meth2,7,FALSE)),(VLOOKUP(A65,Meth2,8,FALSE)),(VLOOKUP(A65,[2]!LeachSS,22,FALSE)))</f>
        <v>Noncancer Risk</v>
      </c>
      <c r="E65" s="32">
        <f>IF((VLOOKUP(A65,[2]!LeachSS,24,FALSE))="0",(VLOOKUP(A65,[3]!Sthree,11,FALSE)),MIN((VLOOKUP(A65,[3]!Sthree,11,FALSE)),(VLOOKUP(A65,[2]!LeachSS,24,FALSE))))</f>
        <v>20</v>
      </c>
      <c r="F65" s="98" t="str">
        <f>IF(E65=(VLOOKUP(A65,Meth2,7,FALSE)),(VLOOKUP(A65,Meth2,8,FALSE)),(VLOOKUP(A65,[2]!LeachSS,25,FALSE)))</f>
        <v>Noncancer Risk</v>
      </c>
      <c r="G65" s="41">
        <f>IF((VLOOKUP(A65,[2]!LeachSS,27,FALSE))="0",(VLOOKUP(A65,[3]!Sthree,11,FALSE)),MIN((VLOOKUP(A65,[3]!Sthree,11,FALSE)),(VLOOKUP(A65,[2]!LeachSS,27,FALSE))))</f>
        <v>20</v>
      </c>
      <c r="H65" s="92" t="str">
        <f>IF(G65=(VLOOKUP(A65,Meth2,7,FALSE)),(VLOOKUP(A65,Meth2,8,FALSE)),(VLOOKUP(A65,[2]!LeachSS,28,FALSE)))</f>
        <v>Noncancer Risk</v>
      </c>
    </row>
    <row r="66" spans="1:8">
      <c r="A66" s="28" t="s">
        <v>296</v>
      </c>
      <c r="B66" s="8" t="s">
        <v>157</v>
      </c>
      <c r="C66" s="86">
        <f>IF((VLOOKUP(A66,[2]!LeachSS,21,FALSE))="0",(VLOOKUP(A66,[3]!Sthree,11,FALSE)),MIN((VLOOKUP(A66,[3]!Sthree,11,FALSE)),(VLOOKUP(A66,[2]!LeachSS,21,FALSE))))</f>
        <v>40</v>
      </c>
      <c r="D66" s="169" t="str">
        <f>IF(C66=(VLOOKUP(A66,Meth2,7,FALSE)),(VLOOKUP(A66,Meth2,8,FALSE)),(VLOOKUP(A66,[2]!LeachSS,22,FALSE)))</f>
        <v>Leaching</v>
      </c>
      <c r="E66" s="32">
        <f>IF((VLOOKUP(A66,[2]!LeachSS,24,FALSE))="0",(VLOOKUP(A66,[3]!Sthree,11,FALSE)),MIN((VLOOKUP(A66,[3]!Sthree,11,FALSE)),(VLOOKUP(A66,[2]!LeachSS,24,FALSE))))</f>
        <v>1000</v>
      </c>
      <c r="F66" s="98" t="str">
        <f>IF(E66=(VLOOKUP(A66,Meth2,7,FALSE)),(VLOOKUP(A66,Meth2,8,FALSE)),(VLOOKUP(A66,[2]!LeachSS,25,FALSE)))</f>
        <v>Leaching</v>
      </c>
      <c r="G66" s="41">
        <f>IF((VLOOKUP(A66,[2]!LeachSS,27,FALSE))="0",(VLOOKUP(A66,[3]!Sthree,11,FALSE)),MIN((VLOOKUP(A66,[3]!Sthree,11,FALSE)),(VLOOKUP(A66,[2]!LeachSS,27,FALSE))))</f>
        <v>3000</v>
      </c>
      <c r="H66" s="92" t="str">
        <f>IF(G66=(VLOOKUP(A66,Meth2,7,FALSE)),(VLOOKUP(A66,Meth2,8,FALSE)),(VLOOKUP(A66,[2]!LeachSS,28,FALSE)))</f>
        <v>Ceiling (Medium)</v>
      </c>
    </row>
    <row r="67" spans="1:8">
      <c r="A67" s="28" t="s">
        <v>156</v>
      </c>
      <c r="B67" s="8" t="s">
        <v>155</v>
      </c>
      <c r="C67" s="86">
        <f>IF((VLOOKUP(A67,[2]!LeachSS,21,FALSE))="0",(VLOOKUP(A67,[3]!Sthree,11,FALSE)),MIN((VLOOKUP(A67,[3]!Sthree,11,FALSE)),(VLOOKUP(A67,[2]!LeachSS,21,FALSE))))</f>
        <v>0.1</v>
      </c>
      <c r="D67" s="169" t="str">
        <f>IF(C67=(VLOOKUP(A67,Meth2,7,FALSE)),(VLOOKUP(A67,Meth2,8,FALSE)),(VLOOKUP(A67,[2]!LeachSS,22,FALSE)))</f>
        <v>PQL</v>
      </c>
      <c r="E67" s="32">
        <f>IF((VLOOKUP(A67,[2]!LeachSS,24,FALSE))="0",(VLOOKUP(A67,[3]!Sthree,11,FALSE)),MIN((VLOOKUP(A67,[3]!Sthree,11,FALSE)),(VLOOKUP(A67,[2]!LeachSS,24,FALSE))))</f>
        <v>0.1</v>
      </c>
      <c r="F67" s="98" t="str">
        <f>IF(E67=(VLOOKUP(A67,Meth2,7,FALSE)),(VLOOKUP(A67,Meth2,8,FALSE)),(VLOOKUP(A67,[2]!LeachSS,25,FALSE)))</f>
        <v>PQL</v>
      </c>
      <c r="G67" s="41">
        <f>IF((VLOOKUP(A67,[2]!LeachSS,27,FALSE))="0",(VLOOKUP(A67,[3]!Sthree,11,FALSE)),MIN((VLOOKUP(A67,[3]!Sthree,11,FALSE)),(VLOOKUP(A67,[2]!LeachSS,27,FALSE))))</f>
        <v>40</v>
      </c>
      <c r="H67" s="92" t="str">
        <f>IF(G67=(VLOOKUP(A67,Meth2,7,FALSE)),(VLOOKUP(A67,Meth2,8,FALSE)),(VLOOKUP(A67,[2]!LeachSS,28,FALSE)))</f>
        <v>Cancer Risk</v>
      </c>
    </row>
    <row r="68" spans="1:8">
      <c r="A68" s="28" t="s">
        <v>46</v>
      </c>
      <c r="B68" s="8" t="s">
        <v>154</v>
      </c>
      <c r="C68" s="86">
        <f>IF((VLOOKUP(A68,[2]!LeachSS,21,FALSE))="0",(VLOOKUP(A68,[3]!Sthree,11,FALSE)),MIN((VLOOKUP(A68,[3]!Sthree,11,FALSE)),(VLOOKUP(A68,[2]!LeachSS,21,FALSE))))</f>
        <v>5000</v>
      </c>
      <c r="D68" s="169" t="str">
        <f>IF(C68=(VLOOKUP(A68,Meth2,7,FALSE)),(VLOOKUP(A68,Meth2,8,FALSE)),(VLOOKUP(A68,[2]!LeachSS,22,FALSE)))</f>
        <v>Ceiling (High)</v>
      </c>
      <c r="E68" s="32">
        <f>IF((VLOOKUP(A68,[2]!LeachSS,24,FALSE))="0",(VLOOKUP(A68,[3]!Sthree,11,FALSE)),MIN((VLOOKUP(A68,[3]!Sthree,11,FALSE)),(VLOOKUP(A68,[2]!LeachSS,24,FALSE))))</f>
        <v>5000</v>
      </c>
      <c r="F68" s="98" t="str">
        <f>IF(E68=(VLOOKUP(A68,Meth2,7,FALSE)),(VLOOKUP(A68,Meth2,8,FALSE)),(VLOOKUP(A68,[2]!LeachSS,25,FALSE)))</f>
        <v>Ceiling (High)</v>
      </c>
      <c r="G68" s="41">
        <f>IF((VLOOKUP(A68,[2]!LeachSS,27,FALSE))="0",(VLOOKUP(A68,[3]!Sthree,11,FALSE)),MIN((VLOOKUP(A68,[3]!Sthree,11,FALSE)),(VLOOKUP(A68,[2]!LeachSS,27,FALSE))))</f>
        <v>5000</v>
      </c>
      <c r="H68" s="92" t="str">
        <f>IF(G68=(VLOOKUP(A68,Meth2,7,FALSE)),(VLOOKUP(A68,Meth2,8,FALSE)),(VLOOKUP(A68,[2]!LeachSS,28,FALSE)))</f>
        <v>Ceiling (High)</v>
      </c>
    </row>
    <row r="69" spans="1:8">
      <c r="A69" s="28" t="s">
        <v>45</v>
      </c>
      <c r="B69" s="8" t="s">
        <v>153</v>
      </c>
      <c r="C69" s="86">
        <f>IF((VLOOKUP(A69,[2]!LeachSS,21,FALSE))="0",(VLOOKUP(A69,[3]!Sthree,11,FALSE)),MIN((VLOOKUP(A69,[3]!Sthree,11,FALSE)),(VLOOKUP(A69,[2]!LeachSS,21,FALSE))))</f>
        <v>5000</v>
      </c>
      <c r="D69" s="169" t="str">
        <f>IF(C69=(VLOOKUP(A69,Meth2,7,FALSE)),(VLOOKUP(A69,Meth2,8,FALSE)),(VLOOKUP(A69,[2]!LeachSS,22,FALSE)))</f>
        <v>Ceiling (High)</v>
      </c>
      <c r="E69" s="32">
        <f>IF((VLOOKUP(A69,[2]!LeachSS,24,FALSE))="0",(VLOOKUP(A69,[3]!Sthree,11,FALSE)),MIN((VLOOKUP(A69,[3]!Sthree,11,FALSE)),(VLOOKUP(A69,[2]!LeachSS,24,FALSE))))</f>
        <v>5000</v>
      </c>
      <c r="F69" s="98" t="str">
        <f>IF(E69=(VLOOKUP(A69,Meth2,7,FALSE)),(VLOOKUP(A69,Meth2,8,FALSE)),(VLOOKUP(A69,[2]!LeachSS,25,FALSE)))</f>
        <v>Ceiling (High)</v>
      </c>
      <c r="G69" s="41">
        <f>IF((VLOOKUP(A69,[2]!LeachSS,27,FALSE))="0",(VLOOKUP(A69,[3]!Sthree,11,FALSE)),MIN((VLOOKUP(A69,[3]!Sthree,11,FALSE)),(VLOOKUP(A69,[2]!LeachSS,27,FALSE))))</f>
        <v>5000</v>
      </c>
      <c r="H69" s="92" t="str">
        <f>IF(G69=(VLOOKUP(A69,Meth2,7,FALSE)),(VLOOKUP(A69,Meth2,8,FALSE)),(VLOOKUP(A69,[2]!LeachSS,28,FALSE)))</f>
        <v>Ceiling (High)</v>
      </c>
    </row>
    <row r="70" spans="1:8">
      <c r="A70" s="28" t="s">
        <v>44</v>
      </c>
      <c r="B70" s="8" t="s">
        <v>152</v>
      </c>
      <c r="C70" s="86">
        <f>IF((VLOOKUP(A70,[2]!LeachSS,21,FALSE))="0",(VLOOKUP(A70,[3]!Sthree,11,FALSE)),MIN((VLOOKUP(A70,[3]!Sthree,11,FALSE)),(VLOOKUP(A70,[2]!LeachSS,21,FALSE))))</f>
        <v>10</v>
      </c>
      <c r="D70" s="169" t="str">
        <f>IF(C70=(VLOOKUP(A70,Meth2,7,FALSE)),(VLOOKUP(A70,Meth2,8,FALSE)),(VLOOKUP(A70,[2]!LeachSS,22,FALSE)))</f>
        <v>Cancer Risk</v>
      </c>
      <c r="E70" s="32">
        <f>IF((VLOOKUP(A70,[2]!LeachSS,24,FALSE))="0",(VLOOKUP(A70,[3]!Sthree,11,FALSE)),MIN((VLOOKUP(A70,[3]!Sthree,11,FALSE)),(VLOOKUP(A70,[2]!LeachSS,24,FALSE))))</f>
        <v>10</v>
      </c>
      <c r="F70" s="98" t="str">
        <f>IF(E70=(VLOOKUP(A70,Meth2,7,FALSE)),(VLOOKUP(A70,Meth2,8,FALSE)),(VLOOKUP(A70,[2]!LeachSS,25,FALSE)))</f>
        <v>Cancer Risk</v>
      </c>
      <c r="G70" s="41">
        <f>IF((VLOOKUP(A70,[2]!LeachSS,27,FALSE))="0",(VLOOKUP(A70,[3]!Sthree,11,FALSE)),MIN((VLOOKUP(A70,[3]!Sthree,11,FALSE)),(VLOOKUP(A70,[2]!LeachSS,27,FALSE))))</f>
        <v>10</v>
      </c>
      <c r="H70" s="92" t="str">
        <f>IF(G70=(VLOOKUP(A70,Meth2,7,FALSE)),(VLOOKUP(A70,Meth2,8,FALSE)),(VLOOKUP(A70,[2]!LeachSS,28,FALSE)))</f>
        <v>Cancer Risk</v>
      </c>
    </row>
    <row r="71" spans="1:8">
      <c r="A71" s="28" t="s">
        <v>43</v>
      </c>
      <c r="B71" s="8" t="s">
        <v>151</v>
      </c>
      <c r="C71" s="86">
        <f>IF((VLOOKUP(A71,[2]!LeachSS,21,FALSE))="0",(VLOOKUP(A71,[3]!Sthree,11,FALSE)),MIN((VLOOKUP(A71,[3]!Sthree,11,FALSE)),(VLOOKUP(A71,[2]!LeachSS,21,FALSE))))</f>
        <v>1</v>
      </c>
      <c r="D71" s="169" t="str">
        <f>IF(C71=(VLOOKUP(A71,Meth2,7,FALSE)),(VLOOKUP(A71,Meth2,8,FALSE)),(VLOOKUP(A71,[2]!LeachSS,22,FALSE)))</f>
        <v>Noncancer Risk</v>
      </c>
      <c r="E71" s="32">
        <f>IF((VLOOKUP(A71,[2]!LeachSS,24,FALSE))="0",(VLOOKUP(A71,[3]!Sthree,11,FALSE)),MIN((VLOOKUP(A71,[3]!Sthree,11,FALSE)),(VLOOKUP(A71,[2]!LeachSS,24,FALSE))))</f>
        <v>1</v>
      </c>
      <c r="F71" s="98" t="str">
        <f>IF(E71=(VLOOKUP(A71,Meth2,7,FALSE)),(VLOOKUP(A71,Meth2,8,FALSE)),(VLOOKUP(A71,[2]!LeachSS,25,FALSE)))</f>
        <v>Noncancer Risk</v>
      </c>
      <c r="G71" s="41">
        <f>IF((VLOOKUP(A71,[2]!LeachSS,27,FALSE))="0",(VLOOKUP(A71,[3]!Sthree,11,FALSE)),MIN((VLOOKUP(A71,[3]!Sthree,11,FALSE)),(VLOOKUP(A71,[2]!LeachSS,27,FALSE))))</f>
        <v>1</v>
      </c>
      <c r="H71" s="92" t="str">
        <f>IF(G71=(VLOOKUP(A71,Meth2,7,FALSE)),(VLOOKUP(A71,Meth2,8,FALSE)),(VLOOKUP(A71,[2]!LeachSS,28,FALSE)))</f>
        <v>Noncancer Risk</v>
      </c>
    </row>
    <row r="72" spans="1:8">
      <c r="A72" s="28" t="s">
        <v>42</v>
      </c>
      <c r="B72" s="8" t="s">
        <v>150</v>
      </c>
      <c r="C72" s="86">
        <f>IF((VLOOKUP(A72,[2]!LeachSS,21,FALSE))="0",(VLOOKUP(A72,[3]!Sthree,11,FALSE)),MIN((VLOOKUP(A72,[3]!Sthree,11,FALSE)),(VLOOKUP(A72,[2]!LeachSS,21,FALSE))))</f>
        <v>0.8</v>
      </c>
      <c r="D72" s="169" t="str">
        <f>IF(C72=(VLOOKUP(A72,Meth2,7,FALSE)),(VLOOKUP(A72,Meth2,8,FALSE)),(VLOOKUP(A72,[2]!LeachSS,22,FALSE)))</f>
        <v>Noncancer Risk</v>
      </c>
      <c r="E72" s="32">
        <f>IF((VLOOKUP(A72,[2]!LeachSS,24,FALSE))="0",(VLOOKUP(A72,[3]!Sthree,11,FALSE)),MIN((VLOOKUP(A72,[3]!Sthree,11,FALSE)),(VLOOKUP(A72,[2]!LeachSS,24,FALSE))))</f>
        <v>0.8</v>
      </c>
      <c r="F72" s="98" t="str">
        <f>IF(E72=(VLOOKUP(A72,Meth2,7,FALSE)),(VLOOKUP(A72,Meth2,8,FALSE)),(VLOOKUP(A72,[2]!LeachSS,25,FALSE)))</f>
        <v>Noncancer Risk</v>
      </c>
      <c r="G72" s="41">
        <f>IF((VLOOKUP(A72,[2]!LeachSS,27,FALSE))="0",(VLOOKUP(A72,[3]!Sthree,11,FALSE)),MIN((VLOOKUP(A72,[3]!Sthree,11,FALSE)),(VLOOKUP(A72,[2]!LeachSS,27,FALSE))))</f>
        <v>0.8</v>
      </c>
      <c r="H72" s="92" t="str">
        <f>IF(G72=(VLOOKUP(A72,Meth2,7,FALSE)),(VLOOKUP(A72,Meth2,8,FALSE)),(VLOOKUP(A72,[2]!LeachSS,28,FALSE)))</f>
        <v>Noncancer Risk</v>
      </c>
    </row>
    <row r="73" spans="1:8">
      <c r="A73" s="28" t="s">
        <v>41</v>
      </c>
      <c r="B73" s="8" t="s">
        <v>149</v>
      </c>
      <c r="C73" s="86">
        <f>IF((VLOOKUP(A73,[2]!LeachSS,21,FALSE))="0",(VLOOKUP(A73,[3]!Sthree,11,FALSE)),MIN((VLOOKUP(A73,[3]!Sthree,11,FALSE)),(VLOOKUP(A73,[2]!LeachSS,21,FALSE))))</f>
        <v>100</v>
      </c>
      <c r="D73" s="169" t="str">
        <f>IF(C73=(VLOOKUP(A73,Meth2,7,FALSE)),(VLOOKUP(A73,Meth2,8,FALSE)),(VLOOKUP(A73,[2]!LeachSS,22,FALSE)))</f>
        <v>Noncancer Risk</v>
      </c>
      <c r="E73" s="32">
        <f>IF((VLOOKUP(A73,[2]!LeachSS,24,FALSE))="0",(VLOOKUP(A73,[3]!Sthree,11,FALSE)),MIN((VLOOKUP(A73,[3]!Sthree,11,FALSE)),(VLOOKUP(A73,[2]!LeachSS,24,FALSE))))</f>
        <v>100</v>
      </c>
      <c r="F73" s="98" t="str">
        <f>IF(E73=(VLOOKUP(A73,Meth2,7,FALSE)),(VLOOKUP(A73,Meth2,8,FALSE)),(VLOOKUP(A73,[2]!LeachSS,25,FALSE)))</f>
        <v>Noncancer Risk</v>
      </c>
      <c r="G73" s="41">
        <f>IF((VLOOKUP(A73,[2]!LeachSS,27,FALSE))="0",(VLOOKUP(A73,[3]!Sthree,11,FALSE)),MIN((VLOOKUP(A73,[3]!Sthree,11,FALSE)),(VLOOKUP(A73,[2]!LeachSS,27,FALSE))))</f>
        <v>100</v>
      </c>
      <c r="H73" s="92" t="str">
        <f>IF(G73=(VLOOKUP(A73,Meth2,7,FALSE)),(VLOOKUP(A73,Meth2,8,FALSE)),(VLOOKUP(A73,[2]!LeachSS,28,FALSE)))</f>
        <v>Noncancer Risk</v>
      </c>
    </row>
    <row r="74" spans="1:8">
      <c r="A74" s="63" t="s">
        <v>40</v>
      </c>
      <c r="B74" s="8" t="s">
        <v>148</v>
      </c>
      <c r="C74" s="86">
        <f>IF((VLOOKUP(A74,[2]!LeachSS,21,FALSE))="0",(VLOOKUP(A74,[3]!Sthree,11,FALSE)),MIN((VLOOKUP(A74,[3]!Sthree,11,FALSE)),(VLOOKUP(A74,[2]!LeachSS,21,FALSE))))</f>
        <v>3.0000000000000001E-3</v>
      </c>
      <c r="D74" s="169" t="str">
        <f>IF(C74=(VLOOKUP(A74,Meth2,7,FALSE)),(VLOOKUP(A74,Meth2,8,FALSE)),(VLOOKUP(A74,[2]!LeachSS,22,FALSE)))</f>
        <v>Leaching</v>
      </c>
      <c r="E74" s="32">
        <f>IF((VLOOKUP(A74,[2]!LeachSS,24,FALSE))="0",(VLOOKUP(A74,[3]!Sthree,11,FALSE)),MIN((VLOOKUP(A74,[3]!Sthree,11,FALSE)),(VLOOKUP(A74,[2]!LeachSS,24,FALSE))))</f>
        <v>2</v>
      </c>
      <c r="F74" s="98" t="str">
        <f>IF(E74=(VLOOKUP(A74,Meth2,7,FALSE)),(VLOOKUP(A74,Meth2,8,FALSE)),(VLOOKUP(A74,[2]!LeachSS,25,FALSE)))</f>
        <v>Leaching</v>
      </c>
      <c r="G74" s="41">
        <f>IF((VLOOKUP(A74,[2]!LeachSS,27,FALSE))="0",(VLOOKUP(A74,[3]!Sthree,11,FALSE)),MIN((VLOOKUP(A74,[3]!Sthree,11,FALSE)),(VLOOKUP(A74,[2]!LeachSS,27,FALSE))))</f>
        <v>0.5</v>
      </c>
      <c r="H74" s="92" t="str">
        <f>IF(G74=(VLOOKUP(A74,Meth2,7,FALSE)),(VLOOKUP(A74,Meth2,8,FALSE)),(VLOOKUP(A74,[2]!LeachSS,28,FALSE)))</f>
        <v>Leaching</v>
      </c>
    </row>
    <row r="75" spans="1:8">
      <c r="A75" s="28" t="s">
        <v>39</v>
      </c>
      <c r="B75" s="8" t="s">
        <v>147</v>
      </c>
      <c r="C75" s="86">
        <f>IF((VLOOKUP(A75,[2]!LeachSS,21,FALSE))="0",(VLOOKUP(A75,[3]!Sthree,11,FALSE)),MIN((VLOOKUP(A75,[3]!Sthree,11,FALSE)),(VLOOKUP(A75,[2]!LeachSS,21,FALSE))))</f>
        <v>0.7</v>
      </c>
      <c r="D75" s="169" t="str">
        <f>IF(C75=(VLOOKUP(A75,Meth2,7,FALSE)),(VLOOKUP(A75,Meth2,8,FALSE)),(VLOOKUP(A75,[2]!LeachSS,22,FALSE)))</f>
        <v>PQL</v>
      </c>
      <c r="E75" s="32">
        <f>IF((VLOOKUP(A75,[2]!LeachSS,24,FALSE))="0",(VLOOKUP(A75,[3]!Sthree,11,FALSE)),MIN((VLOOKUP(A75,[3]!Sthree,11,FALSE)),(VLOOKUP(A75,[2]!LeachSS,24,FALSE))))</f>
        <v>3</v>
      </c>
      <c r="F75" s="98" t="str">
        <f>IF(E75=(VLOOKUP(A75,Meth2,7,FALSE)),(VLOOKUP(A75,Meth2,8,FALSE)),(VLOOKUP(A75,[2]!LeachSS,25,FALSE)))</f>
        <v>Leaching</v>
      </c>
      <c r="G75" s="41">
        <f>IF((VLOOKUP(A75,[2]!LeachSS,27,FALSE))="0",(VLOOKUP(A75,[3]!Sthree,11,FALSE)),MIN((VLOOKUP(A75,[3]!Sthree,11,FALSE)),(VLOOKUP(A75,[2]!LeachSS,27,FALSE))))</f>
        <v>200</v>
      </c>
      <c r="H75" s="92" t="str">
        <f>IF(G75=(VLOOKUP(A75,Meth2,7,FALSE)),(VLOOKUP(A75,Meth2,8,FALSE)),(VLOOKUP(A75,[2]!LeachSS,28,FALSE)))</f>
        <v>Noncancer Risk</v>
      </c>
    </row>
    <row r="76" spans="1:8">
      <c r="A76" s="28" t="s">
        <v>38</v>
      </c>
      <c r="B76" s="9" t="s">
        <v>146</v>
      </c>
      <c r="C76" s="86">
        <f>IF((VLOOKUP(A76,[2]!LeachSS,21,FALSE))="0",(VLOOKUP(A76,[3]!Sthree,11,FALSE)),MIN((VLOOKUP(A76,[3]!Sthree,11,FALSE)),(VLOOKUP(A76,[2]!LeachSS,21,FALSE))))</f>
        <v>2</v>
      </c>
      <c r="D76" s="169" t="str">
        <f>IF(C76=(VLOOKUP(A76,Meth2,7,FALSE)),(VLOOKUP(A76,Meth2,8,FALSE)),(VLOOKUP(A76,[2]!LeachSS,22,FALSE)))</f>
        <v>PQL</v>
      </c>
      <c r="E76" s="32">
        <f>IF((VLOOKUP(A76,[2]!LeachSS,24,FALSE))="0",(VLOOKUP(A76,[3]!Sthree,11,FALSE)),MIN((VLOOKUP(A76,[3]!Sthree,11,FALSE)),(VLOOKUP(A76,[2]!LeachSS,24,FALSE))))</f>
        <v>100</v>
      </c>
      <c r="F76" s="98" t="str">
        <f>IF(E76=(VLOOKUP(A76,Meth2,7,FALSE)),(VLOOKUP(A76,Meth2,8,FALSE)),(VLOOKUP(A76,[2]!LeachSS,25,FALSE)))</f>
        <v>Leaching</v>
      </c>
      <c r="G76" s="41">
        <f>IF((VLOOKUP(A76,[2]!LeachSS,27,FALSE))="0",(VLOOKUP(A76,[3]!Sthree,11,FALSE)),MIN((VLOOKUP(A76,[3]!Sthree,11,FALSE)),(VLOOKUP(A76,[2]!LeachSS,27,FALSE))))</f>
        <v>1000</v>
      </c>
      <c r="H76" s="92" t="str">
        <f>IF(G76=(VLOOKUP(A76,Meth2,7,FALSE)),(VLOOKUP(A76,Meth2,8,FALSE)),(VLOOKUP(A76,[2]!LeachSS,28,FALSE)))</f>
        <v>Leaching</v>
      </c>
    </row>
    <row r="77" spans="1:8">
      <c r="A77" s="28" t="s">
        <v>37</v>
      </c>
      <c r="B77" s="8" t="s">
        <v>145</v>
      </c>
      <c r="C77" s="86">
        <f>IF((VLOOKUP(A77,[2]!LeachSS,21,FALSE))="0",(VLOOKUP(A77,[3]!Sthree,11,FALSE)),MIN((VLOOKUP(A77,[3]!Sthree,11,FALSE)),(VLOOKUP(A77,[2]!LeachSS,21,FALSE))))</f>
        <v>300</v>
      </c>
      <c r="D77" s="169" t="str">
        <f>IF(C77=(VLOOKUP(A77,Meth2,7,FALSE)),(VLOOKUP(A77,Meth2,8,FALSE)),(VLOOKUP(A77,[2]!LeachSS,22,FALSE)))</f>
        <v>Cancer Risk</v>
      </c>
      <c r="E77" s="32">
        <f>IF((VLOOKUP(A77,[2]!LeachSS,24,FALSE))="0",(VLOOKUP(A77,[3]!Sthree,11,FALSE)),MIN((VLOOKUP(A77,[3]!Sthree,11,FALSE)),(VLOOKUP(A77,[2]!LeachSS,24,FALSE))))</f>
        <v>300</v>
      </c>
      <c r="F77" s="98" t="str">
        <f>IF(E77=(VLOOKUP(A77,Meth2,7,FALSE)),(VLOOKUP(A77,Meth2,8,FALSE)),(VLOOKUP(A77,[2]!LeachSS,25,FALSE)))</f>
        <v>Cancer Risk</v>
      </c>
      <c r="G77" s="41">
        <f>IF((VLOOKUP(A77,[2]!LeachSS,27,FALSE))="0",(VLOOKUP(A77,[3]!Sthree,11,FALSE)),MIN((VLOOKUP(A77,[3]!Sthree,11,FALSE)),(VLOOKUP(A77,[2]!LeachSS,27,FALSE))))</f>
        <v>300</v>
      </c>
      <c r="H77" s="92" t="str">
        <f>IF(G77=(VLOOKUP(A77,Meth2,7,FALSE)),(VLOOKUP(A77,Meth2,8,FALSE)),(VLOOKUP(A77,[2]!LeachSS,28,FALSE)))</f>
        <v>Cancer Risk</v>
      </c>
    </row>
    <row r="78" spans="1:8" ht="13.5" thickBot="1">
      <c r="A78" s="62" t="s">
        <v>36</v>
      </c>
      <c r="B78" s="7" t="s">
        <v>144</v>
      </c>
      <c r="C78" s="87">
        <f>IF((VLOOKUP(A78,[2]!LeachSS,21,FALSE))="0",(VLOOKUP(A78,[3]!Sthree,11,FALSE)),MIN((VLOOKUP(A78,[3]!Sthree,11,FALSE)),(VLOOKUP(A78,[2]!LeachSS,21,FALSE))))</f>
        <v>600</v>
      </c>
      <c r="D78" s="170" t="str">
        <f>IF(C78=(VLOOKUP(A78,Meth2,7,FALSE)),(VLOOKUP(A78,Meth2,8,FALSE)),(VLOOKUP(A78,[2]!LeachSS,22,FALSE)))</f>
        <v>Background</v>
      </c>
      <c r="E78" s="36">
        <f>IF((VLOOKUP(A78,[2]!LeachSS,24,FALSE))="0",(VLOOKUP(A78,[3]!Sthree,11,FALSE)),MIN((VLOOKUP(A78,[3]!Sthree,11,FALSE)),(VLOOKUP(A78,[2]!LeachSS,24,FALSE))))</f>
        <v>600</v>
      </c>
      <c r="F78" s="99" t="str">
        <f>IF(E78=(VLOOKUP(A78,Meth2,7,FALSE)),(VLOOKUP(A78,Meth2,8,FALSE)),(VLOOKUP(A78,[2]!LeachSS,25,FALSE)))</f>
        <v>Background</v>
      </c>
      <c r="G78" s="44">
        <f>IF((VLOOKUP(A78,[2]!LeachSS,27,FALSE))="0",(VLOOKUP(A78,[3]!Sthree,11,FALSE)),MIN((VLOOKUP(A78,[3]!Sthree,11,FALSE)),(VLOOKUP(A78,[2]!LeachSS,27,FALSE))))</f>
        <v>600</v>
      </c>
      <c r="H78" s="93" t="str">
        <f>IF(G78=(VLOOKUP(A78,Meth2,7,FALSE)),(VLOOKUP(A78,Meth2,8,FALSE)),(VLOOKUP(A78,[2]!LeachSS,28,FALSE)))</f>
        <v>Background</v>
      </c>
    </row>
    <row r="79" spans="1:8">
      <c r="A79" s="28" t="s">
        <v>35</v>
      </c>
      <c r="B79" s="8" t="s">
        <v>143</v>
      </c>
      <c r="C79" s="86">
        <f>IF((VLOOKUP(A79,[2]!LeachSS,21,FALSE))="0",(VLOOKUP(A79,[3]!Sthree,11,FALSE)),MIN((VLOOKUP(A79,[3]!Sthree,11,FALSE)),(VLOOKUP(A79,[2]!LeachSS,21,FALSE))))</f>
        <v>30</v>
      </c>
      <c r="D79" s="169" t="str">
        <f>IF(C79=(VLOOKUP(A79,Meth2,7,FALSE)),(VLOOKUP(A79,Meth2,8,FALSE)),(VLOOKUP(A79,[2]!LeachSS,22,FALSE)))</f>
        <v>Noncancer Risk</v>
      </c>
      <c r="E79" s="32">
        <f>IF((VLOOKUP(A79,[2]!LeachSS,24,FALSE))="0",(VLOOKUP(A79,[3]!Sthree,11,FALSE)),MIN((VLOOKUP(A79,[3]!Sthree,11,FALSE)),(VLOOKUP(A79,[2]!LeachSS,24,FALSE))))</f>
        <v>30</v>
      </c>
      <c r="F79" s="98" t="str">
        <f>IF(E79=(VLOOKUP(A79,Meth2,7,FALSE)),(VLOOKUP(A79,Meth2,8,FALSE)),(VLOOKUP(A79,[2]!LeachSS,25,FALSE)))</f>
        <v>Noncancer Risk</v>
      </c>
      <c r="G79" s="41">
        <f>IF((VLOOKUP(A79,[2]!LeachSS,27,FALSE))="0",(VLOOKUP(A79,[3]!Sthree,11,FALSE)),MIN((VLOOKUP(A79,[3]!Sthree,11,FALSE)),(VLOOKUP(A79,[2]!LeachSS,27,FALSE))))</f>
        <v>30</v>
      </c>
      <c r="H79" s="92" t="str">
        <f>IF(G79=(VLOOKUP(A79,Meth2,7,FALSE)),(VLOOKUP(A79,Meth2,8,FALSE)),(VLOOKUP(A79,[2]!LeachSS,28,FALSE)))</f>
        <v>Noncancer Risk</v>
      </c>
    </row>
    <row r="80" spans="1:8">
      <c r="A80" s="28" t="s">
        <v>34</v>
      </c>
      <c r="B80" s="8" t="s">
        <v>142</v>
      </c>
      <c r="C80" s="86">
        <f>IF((VLOOKUP(A80,[2]!LeachSS,21,FALSE))="0",(VLOOKUP(A80,[3]!Sthree,11,FALSE)),MIN((VLOOKUP(A80,[3]!Sthree,11,FALSE)),(VLOOKUP(A80,[2]!LeachSS,21,FALSE))))</f>
        <v>400</v>
      </c>
      <c r="D80" s="169" t="str">
        <f>IF(C80=(VLOOKUP(A80,Meth2,7,FALSE)),(VLOOKUP(A80,Meth2,8,FALSE)),(VLOOKUP(A80,[2]!LeachSS,22,FALSE)))</f>
        <v>Noncancer Risk</v>
      </c>
      <c r="E80" s="32">
        <f>IF((VLOOKUP(A80,[2]!LeachSS,24,FALSE))="0",(VLOOKUP(A80,[3]!Sthree,11,FALSE)),MIN((VLOOKUP(A80,[3]!Sthree,11,FALSE)),(VLOOKUP(A80,[2]!LeachSS,24,FALSE))))</f>
        <v>400</v>
      </c>
      <c r="F80" s="98" t="str">
        <f>IF(E80=(VLOOKUP(A80,Meth2,7,FALSE)),(VLOOKUP(A80,Meth2,8,FALSE)),(VLOOKUP(A80,[2]!LeachSS,25,FALSE)))</f>
        <v>Noncancer Risk</v>
      </c>
      <c r="G80" s="41">
        <f>IF((VLOOKUP(A80,[2]!LeachSS,27,FALSE))="0",(VLOOKUP(A80,[3]!Sthree,11,FALSE)),MIN((VLOOKUP(A80,[3]!Sthree,11,FALSE)),(VLOOKUP(A80,[2]!LeachSS,27,FALSE))))</f>
        <v>400</v>
      </c>
      <c r="H80" s="92" t="str">
        <f>IF(G80=(VLOOKUP(A80,Meth2,7,FALSE)),(VLOOKUP(A80,Meth2,8,FALSE)),(VLOOKUP(A80,[2]!LeachSS,28,FALSE)))</f>
        <v>Noncancer Risk</v>
      </c>
    </row>
    <row r="81" spans="1:8">
      <c r="A81" s="28" t="s">
        <v>33</v>
      </c>
      <c r="B81" s="8" t="s">
        <v>141</v>
      </c>
      <c r="C81" s="86">
        <f>IF((VLOOKUP(A81,[2]!LeachSS,21,FALSE))="0",(VLOOKUP(A81,[3]!Sthree,11,FALSE)),MIN((VLOOKUP(A81,[3]!Sthree,11,FALSE)),(VLOOKUP(A81,[2]!LeachSS,21,FALSE))))</f>
        <v>4</v>
      </c>
      <c r="D81" s="169" t="str">
        <f>IF(C81=(VLOOKUP(A81,Meth2,7,FALSE)),(VLOOKUP(A81,Meth2,8,FALSE)),(VLOOKUP(A81,[2]!LeachSS,22,FALSE)))</f>
        <v>Leaching</v>
      </c>
      <c r="E81" s="32">
        <f>IF((VLOOKUP(A81,[2]!LeachSS,24,FALSE))="0",(VLOOKUP(A81,[3]!Sthree,11,FALSE)),MIN((VLOOKUP(A81,[3]!Sthree,11,FALSE)),(VLOOKUP(A81,[2]!LeachSS,24,FALSE))))</f>
        <v>50</v>
      </c>
      <c r="F81" s="98" t="str">
        <f>IF(E81=(VLOOKUP(A81,Meth2,7,FALSE)),(VLOOKUP(A81,Meth2,8,FALSE)),(VLOOKUP(A81,[2]!LeachSS,25,FALSE)))</f>
        <v>Leaching</v>
      </c>
      <c r="G81" s="41">
        <f>IF((VLOOKUP(A81,[2]!LeachSS,27,FALSE))="0",(VLOOKUP(A81,[3]!Sthree,11,FALSE)),MIN((VLOOKUP(A81,[3]!Sthree,11,FALSE)),(VLOOKUP(A81,[2]!LeachSS,27,FALSE))))</f>
        <v>400</v>
      </c>
      <c r="H81" s="92" t="str">
        <f>IF(G81=(VLOOKUP(A81,Meth2,7,FALSE)),(VLOOKUP(A81,Meth2,8,FALSE)),(VLOOKUP(A81,[2]!LeachSS,28,FALSE)))</f>
        <v>Leaching</v>
      </c>
    </row>
    <row r="82" spans="1:8">
      <c r="A82" s="28" t="s">
        <v>32</v>
      </c>
      <c r="B82" s="8" t="s">
        <v>140</v>
      </c>
      <c r="C82" s="86">
        <f>IF((VLOOKUP(A82,[2]!LeachSS,21,FALSE))="0",(VLOOKUP(A82,[3]!Sthree,11,FALSE)),MIN((VLOOKUP(A82,[3]!Sthree,11,FALSE)),(VLOOKUP(A82,[2]!LeachSS,21,FALSE))))</f>
        <v>0.4</v>
      </c>
      <c r="D82" s="169" t="str">
        <f>IF(C82=(VLOOKUP(A82,Meth2,7,FALSE)),(VLOOKUP(A82,Meth2,8,FALSE)),(VLOOKUP(A82,[2]!LeachSS,22,FALSE)))</f>
        <v>Leaching</v>
      </c>
      <c r="E82" s="32">
        <f>IF((VLOOKUP(A82,[2]!LeachSS,24,FALSE))="0",(VLOOKUP(A82,[3]!Sthree,11,FALSE)),MIN((VLOOKUP(A82,[3]!Sthree,11,FALSE)),(VLOOKUP(A82,[2]!LeachSS,24,FALSE))))</f>
        <v>50</v>
      </c>
      <c r="F82" s="98" t="str">
        <f>IF(E82=(VLOOKUP(A82,Meth2,7,FALSE)),(VLOOKUP(A82,Meth2,8,FALSE)),(VLOOKUP(A82,[2]!LeachSS,25,FALSE)))</f>
        <v>Leaching</v>
      </c>
      <c r="G82" s="41">
        <f>IF((VLOOKUP(A82,[2]!LeachSS,27,FALSE))="0",(VLOOKUP(A82,[3]!Sthree,11,FALSE)),MIN((VLOOKUP(A82,[3]!Sthree,11,FALSE)),(VLOOKUP(A82,[2]!LeachSS,27,FALSE))))</f>
        <v>400</v>
      </c>
      <c r="H82" s="92" t="str">
        <f>IF(G82=(VLOOKUP(A82,Meth2,7,FALSE)),(VLOOKUP(A82,Meth2,8,FALSE)),(VLOOKUP(A82,[2]!LeachSS,28,FALSE)))</f>
        <v>Leaching</v>
      </c>
    </row>
    <row r="83" spans="1:8">
      <c r="A83" s="28" t="s">
        <v>31</v>
      </c>
      <c r="B83" s="8" t="s">
        <v>139</v>
      </c>
      <c r="C83" s="86">
        <f>IF((VLOOKUP(A83,[2]!LeachSS,21,FALSE))="0",(VLOOKUP(A83,[3]!Sthree,11,FALSE)),MIN((VLOOKUP(A83,[3]!Sthree,11,FALSE)),(VLOOKUP(A83,[2]!LeachSS,21,FALSE))))</f>
        <v>8</v>
      </c>
      <c r="D83" s="169" t="str">
        <f>IF(C83=(VLOOKUP(A83,Meth2,7,FALSE)),(VLOOKUP(A83,Meth2,8,FALSE)),(VLOOKUP(A83,[2]!LeachSS,22,FALSE)))</f>
        <v>Noncancer Risk</v>
      </c>
      <c r="E83" s="32">
        <f>IF((VLOOKUP(A83,[2]!LeachSS,24,FALSE))="0",(VLOOKUP(A83,[3]!Sthree,11,FALSE)),MIN((VLOOKUP(A83,[3]!Sthree,11,FALSE)),(VLOOKUP(A83,[2]!LeachSS,24,FALSE))))</f>
        <v>8</v>
      </c>
      <c r="F83" s="98" t="str">
        <f>IF(E83=(VLOOKUP(A83,Meth2,7,FALSE)),(VLOOKUP(A83,Meth2,8,FALSE)),(VLOOKUP(A83,[2]!LeachSS,25,FALSE)))</f>
        <v>Noncancer Risk</v>
      </c>
      <c r="G83" s="41">
        <f>IF((VLOOKUP(A83,[2]!LeachSS,27,FALSE))="0",(VLOOKUP(A83,[3]!Sthree,11,FALSE)),MIN((VLOOKUP(A83,[3]!Sthree,11,FALSE)),(VLOOKUP(A83,[2]!LeachSS,27,FALSE))))</f>
        <v>8</v>
      </c>
      <c r="H83" s="92" t="str">
        <f>IF(G83=(VLOOKUP(A83,Meth2,7,FALSE)),(VLOOKUP(A83,Meth2,8,FALSE)),(VLOOKUP(A83,[2]!LeachSS,28,FALSE)))</f>
        <v>Noncancer Risk</v>
      </c>
    </row>
    <row r="84" spans="1:8">
      <c r="A84" s="28" t="s">
        <v>30</v>
      </c>
      <c r="B84" s="8" t="s">
        <v>138</v>
      </c>
      <c r="C84" s="86">
        <f>IF((VLOOKUP(A84,[2]!LeachSS,21,FALSE))="0",(VLOOKUP(A84,[3]!Sthree,11,FALSE)),MIN((VLOOKUP(A84,[3]!Sthree,11,FALSE)),(VLOOKUP(A84,[2]!LeachSS,21,FALSE))))</f>
        <v>0.1</v>
      </c>
      <c r="D84" s="169" t="str">
        <f>IF(C84=(VLOOKUP(A84,Meth2,7,FALSE)),(VLOOKUP(A84,Meth2,8,FALSE)),(VLOOKUP(A84,[2]!LeachSS,22,FALSE)))</f>
        <v>Leaching</v>
      </c>
      <c r="E84" s="32">
        <f>IF((VLOOKUP(A84,[2]!LeachSS,24,FALSE))="0",(VLOOKUP(A84,[3]!Sthree,11,FALSE)),MIN((VLOOKUP(A84,[3]!Sthree,11,FALSE)),(VLOOKUP(A84,[2]!LeachSS,24,FALSE))))</f>
        <v>100</v>
      </c>
      <c r="F84" s="98" t="str">
        <f>IF(E84=(VLOOKUP(A84,Meth2,7,FALSE)),(VLOOKUP(A84,Meth2,8,FALSE)),(VLOOKUP(A84,[2]!LeachSS,25,FALSE)))</f>
        <v>Leaching</v>
      </c>
      <c r="G84" s="41">
        <f>IF((VLOOKUP(A84,[2]!LeachSS,27,FALSE))="0",(VLOOKUP(A84,[3]!Sthree,11,FALSE)),MIN((VLOOKUP(A84,[3]!Sthree,11,FALSE)),(VLOOKUP(A84,[2]!LeachSS,27,FALSE))))</f>
        <v>500</v>
      </c>
      <c r="H84" s="92" t="str">
        <f>IF(G84=(VLOOKUP(A84,Meth2,7,FALSE)),(VLOOKUP(A84,Meth2,8,FALSE)),(VLOOKUP(A84,[2]!LeachSS,28,FALSE)))</f>
        <v>High Volatility</v>
      </c>
    </row>
    <row r="85" spans="1:8">
      <c r="A85" s="28" t="s">
        <v>29</v>
      </c>
      <c r="B85" s="8" t="s">
        <v>137</v>
      </c>
      <c r="C85" s="86">
        <f>IF((VLOOKUP(A85,[2]!LeachSS,21,FALSE))="0",(VLOOKUP(A85,[3]!Sthree,11,FALSE)),MIN((VLOOKUP(A85,[3]!Sthree,11,FALSE)),(VLOOKUP(A85,[2]!LeachSS,21,FALSE))))</f>
        <v>1</v>
      </c>
      <c r="D85" s="169" t="str">
        <f>IF(C85=(VLOOKUP(A85,Meth2,7,FALSE)),(VLOOKUP(A85,Meth2,8,FALSE)),(VLOOKUP(A85,[2]!LeachSS,22,FALSE)))</f>
        <v>Background</v>
      </c>
      <c r="E85" s="32">
        <f>IF((VLOOKUP(A85,[2]!LeachSS,24,FALSE))="0",(VLOOKUP(A85,[3]!Sthree,11,FALSE)),MIN((VLOOKUP(A85,[3]!Sthree,11,FALSE)),(VLOOKUP(A85,[2]!LeachSS,24,FALSE))))</f>
        <v>80</v>
      </c>
      <c r="F85" s="98" t="str">
        <f>IF(E85=(VLOOKUP(A85,Meth2,7,FALSE)),(VLOOKUP(A85,Meth2,8,FALSE)),(VLOOKUP(A85,[2]!LeachSS,25,FALSE)))</f>
        <v>Leaching</v>
      </c>
      <c r="G85" s="41">
        <f>IF((VLOOKUP(A85,[2]!LeachSS,27,FALSE))="0",(VLOOKUP(A85,[3]!Sthree,11,FALSE)),MIN((VLOOKUP(A85,[3]!Sthree,11,FALSE)),(VLOOKUP(A85,[2]!LeachSS,27,FALSE))))</f>
        <v>500</v>
      </c>
      <c r="H85" s="92" t="str">
        <f>IF(G85=(VLOOKUP(A85,Meth2,7,FALSE)),(VLOOKUP(A85,Meth2,8,FALSE)),(VLOOKUP(A85,[2]!LeachSS,28,FALSE)))</f>
        <v>Noncancer Risk</v>
      </c>
    </row>
    <row r="86" spans="1:8">
      <c r="A86" s="28" t="s">
        <v>28</v>
      </c>
      <c r="B86" s="8" t="s">
        <v>136</v>
      </c>
      <c r="C86" s="86">
        <f>IF((VLOOKUP(A86,[2]!LeachSS,21,FALSE))="0",(VLOOKUP(A86,[3]!Sthree,11,FALSE)),MIN((VLOOKUP(A86,[3]!Sthree,11,FALSE)),(VLOOKUP(A86,[2]!LeachSS,21,FALSE))))</f>
        <v>4</v>
      </c>
      <c r="D86" s="169" t="str">
        <f>IF(C86=(VLOOKUP(A86,Meth2,7,FALSE)),(VLOOKUP(A86,Meth2,8,FALSE)),(VLOOKUP(A86,[2]!LeachSS,22,FALSE)))</f>
        <v>Leaching</v>
      </c>
      <c r="E86" s="32">
        <f>IF((VLOOKUP(A86,[2]!LeachSS,24,FALSE))="0",(VLOOKUP(A86,[3]!Sthree,11,FALSE)),MIN((VLOOKUP(A86,[3]!Sthree,11,FALSE)),(VLOOKUP(A86,[2]!LeachSS,24,FALSE))))</f>
        <v>20</v>
      </c>
      <c r="F86" s="98" t="str">
        <f>IF(E86=(VLOOKUP(A86,Meth2,7,FALSE)),(VLOOKUP(A86,Meth2,8,FALSE)),(VLOOKUP(A86,[2]!LeachSS,25,FALSE)))</f>
        <v>Leaching</v>
      </c>
      <c r="G86" s="41">
        <f>IF((VLOOKUP(A86,[2]!LeachSS,27,FALSE))="0",(VLOOKUP(A86,[3]!Sthree,11,FALSE)),MIN((VLOOKUP(A86,[3]!Sthree,11,FALSE)),(VLOOKUP(A86,[2]!LeachSS,27,FALSE))))</f>
        <v>3000</v>
      </c>
      <c r="H86" s="92" t="str">
        <f>IF(G86=(VLOOKUP(A86,Meth2,7,FALSE)),(VLOOKUP(A86,Meth2,8,FALSE)),(VLOOKUP(A86,[2]!LeachSS,28,FALSE)))</f>
        <v>Ceiling (Medium)</v>
      </c>
    </row>
    <row r="87" spans="1:8">
      <c r="A87" s="28" t="s">
        <v>27</v>
      </c>
      <c r="B87" s="8" t="s">
        <v>135</v>
      </c>
      <c r="C87" s="86">
        <f>IF((VLOOKUP(A87,[2]!LeachSS,21,FALSE))="0",(VLOOKUP(A87,[3]!Sthree,11,FALSE)),MIN((VLOOKUP(A87,[3]!Sthree,11,FALSE)),(VLOOKUP(A87,[2]!LeachSS,21,FALSE))))</f>
        <v>1000</v>
      </c>
      <c r="D87" s="169" t="str">
        <f>IF(C87=(VLOOKUP(A87,Meth2,7,FALSE)),(VLOOKUP(A87,Meth2,8,FALSE)),(VLOOKUP(A87,[2]!LeachSS,22,FALSE)))</f>
        <v>Noncancer Risk</v>
      </c>
      <c r="E87" s="32">
        <f>IF((VLOOKUP(A87,[2]!LeachSS,24,FALSE))="0",(VLOOKUP(A87,[3]!Sthree,11,FALSE)),MIN((VLOOKUP(A87,[3]!Sthree,11,FALSE)),(VLOOKUP(A87,[2]!LeachSS,24,FALSE))))</f>
        <v>1000</v>
      </c>
      <c r="F87" s="98" t="str">
        <f>IF(E87=(VLOOKUP(A87,Meth2,7,FALSE)),(VLOOKUP(A87,Meth2,8,FALSE)),(VLOOKUP(A87,[2]!LeachSS,25,FALSE)))</f>
        <v>Noncancer Risk</v>
      </c>
      <c r="G87" s="41">
        <f>IF((VLOOKUP(A87,[2]!LeachSS,27,FALSE))="0",(VLOOKUP(A87,[3]!Sthree,11,FALSE)),MIN((VLOOKUP(A87,[3]!Sthree,11,FALSE)),(VLOOKUP(A87,[2]!LeachSS,27,FALSE))))</f>
        <v>1000</v>
      </c>
      <c r="H87" s="92" t="str">
        <f>IF(G87=(VLOOKUP(A87,Meth2,7,FALSE)),(VLOOKUP(A87,Meth2,8,FALSE)),(VLOOKUP(A87,[2]!LeachSS,28,FALSE)))</f>
        <v>Noncancer Risk</v>
      </c>
    </row>
    <row r="88" spans="1:8">
      <c r="A88" s="5" t="s">
        <v>26</v>
      </c>
      <c r="B88" s="8" t="s">
        <v>134</v>
      </c>
      <c r="C88" s="86">
        <f>IF((VLOOKUP(A88,[2]!LeachSS,21,FALSE))="0",(VLOOKUP(A88,[3]!Sthree,11,FALSE)),MIN((VLOOKUP(A88,[3]!Sthree,11,FALSE)),(VLOOKUP(A88,[2]!LeachSS,21,FALSE))))</f>
        <v>3</v>
      </c>
      <c r="D88" s="169" t="str">
        <f>IF(C88=(VLOOKUP(A88,Meth2,7,FALSE)),(VLOOKUP(A88,Meth2,8,FALSE)),(VLOOKUP(A88,[2]!LeachSS,22,FALSE)))</f>
        <v>PQL</v>
      </c>
      <c r="E88" s="32">
        <f>IF((VLOOKUP(A88,[2]!LeachSS,24,FALSE))="0",(VLOOKUP(A88,[3]!Sthree,11,FALSE)),MIN((VLOOKUP(A88,[3]!Sthree,11,FALSE)),(VLOOKUP(A88,[2]!LeachSS,24,FALSE))))</f>
        <v>70</v>
      </c>
      <c r="F88" s="98" t="str">
        <f>IF(E88=(VLOOKUP(A88,Meth2,7,FALSE)),(VLOOKUP(A88,Meth2,8,FALSE)),(VLOOKUP(A88,[2]!LeachSS,25,FALSE)))</f>
        <v>Cancer Risk</v>
      </c>
      <c r="G88" s="41">
        <f>IF((VLOOKUP(A88,[2]!LeachSS,27,FALSE))="0",(VLOOKUP(A88,[3]!Sthree,11,FALSE)),MIN((VLOOKUP(A88,[3]!Sthree,11,FALSE)),(VLOOKUP(A88,[2]!LeachSS,27,FALSE))))</f>
        <v>10</v>
      </c>
      <c r="H88" s="92" t="str">
        <f>IF(G88=(VLOOKUP(A88,Meth2,7,FALSE)),(VLOOKUP(A88,Meth2,8,FALSE)),(VLOOKUP(A88,[2]!LeachSS,28,FALSE)))</f>
        <v>Leaching</v>
      </c>
    </row>
    <row r="89" spans="1:8" s="135" customFormat="1" ht="13.5" thickBot="1">
      <c r="A89" s="5" t="s">
        <v>297</v>
      </c>
      <c r="B89" s="8" t="s">
        <v>0</v>
      </c>
      <c r="C89" s="86">
        <f>IF((VLOOKUP(A89,[2]!LeachSS,21,FALSE))="0",(VLOOKUP(A89,[3]!Sthree,11,FALSE)),MIN((VLOOKUP(A89,[3]!Sthree,11,FALSE)),(VLOOKUP(A89,[2]!LeachSS,21,FALSE))))</f>
        <v>0.1</v>
      </c>
      <c r="D89" s="169" t="str">
        <f>IF(C89=(VLOOKUP(A89,Meth2,7,FALSE)),(VLOOKUP(A89,Meth2,8,FALSE)),(VLOOKUP(A89,[2]!LeachSS,22,FALSE)))</f>
        <v>PQL</v>
      </c>
      <c r="E89" s="32">
        <f>IF((VLOOKUP(A89,[2]!LeachSS,24,FALSE))="0",(VLOOKUP(A89,[3]!Sthree,11,FALSE)),MIN((VLOOKUP(A89,[3]!Sthree,11,FALSE)),(VLOOKUP(A89,[2]!LeachSS,24,FALSE))))</f>
        <v>5</v>
      </c>
      <c r="F89" s="98" t="str">
        <f>IF(E89=(VLOOKUP(A89,Meth2,7,FALSE)),(VLOOKUP(A89,Meth2,8,FALSE)),(VLOOKUP(A89,[2]!LeachSS,25,FALSE)))</f>
        <v>Noncancer Risk</v>
      </c>
      <c r="G89" s="41">
        <f>IF((VLOOKUP(A89,[2]!LeachSS,27,FALSE))="0",(VLOOKUP(A89,[3]!Sthree,11,FALSE)),MIN((VLOOKUP(A89,[3]!Sthree,11,FALSE)),(VLOOKUP(A89,[2]!LeachSS,27,FALSE))))</f>
        <v>5</v>
      </c>
      <c r="H89" s="92" t="str">
        <f>IF(G89=(VLOOKUP(A89,Meth2,7,FALSE)),(VLOOKUP(A89,Meth2,8,FALSE)),(VLOOKUP(A89,[2]!LeachSS,28,FALSE)))</f>
        <v>Noncancer Risk</v>
      </c>
    </row>
    <row r="90" spans="1:8">
      <c r="A90" s="5" t="s">
        <v>25</v>
      </c>
      <c r="B90" s="8" t="s">
        <v>0</v>
      </c>
      <c r="C90" s="86">
        <f>MIN(C93:C94,C96)</f>
        <v>1000</v>
      </c>
      <c r="D90" s="169" t="s">
        <v>308</v>
      </c>
      <c r="E90" s="32">
        <f>MIN(E93:E94,E96)</f>
        <v>5000</v>
      </c>
      <c r="F90" s="98" t="s">
        <v>308</v>
      </c>
      <c r="G90" s="41">
        <f>MIN(G93:G94,G96)</f>
        <v>5000</v>
      </c>
      <c r="H90" s="92" t="s">
        <v>308</v>
      </c>
    </row>
    <row r="91" spans="1:8">
      <c r="A91" s="137" t="s">
        <v>311</v>
      </c>
      <c r="B91" s="10" t="s">
        <v>0</v>
      </c>
      <c r="C91" s="86">
        <f>IF((VLOOKUP(A91,[2]!LeachSS,21,FALSE))="0",(VLOOKUP(A91,[3]!Sthree,11,FALSE)),MIN((VLOOKUP(A91,[3]!Sthree,11,FALSE)),(VLOOKUP(A91,[2]!LeachSS,21,FALSE))))</f>
        <v>500</v>
      </c>
      <c r="D91" s="169" t="str">
        <f>IF(C91=(VLOOKUP(A91,Meth2,7,FALSE)),(VLOOKUP(A91,Meth2,8,FALSE)),(VLOOKUP(A91,[2]!LeachSS,22,FALSE)))</f>
        <v>High Volatility</v>
      </c>
      <c r="E91" s="32">
        <f>IF((VLOOKUP(A91,[2]!LeachSS,24,FALSE))="0",(VLOOKUP(A91,[3]!Sthree,11,FALSE)),MIN((VLOOKUP(A91,[3]!Sthree,11,FALSE)),(VLOOKUP(A91,[2]!LeachSS,24,FALSE))))</f>
        <v>500</v>
      </c>
      <c r="F91" s="98" t="str">
        <f>IF(E91=(VLOOKUP(A91,Meth2,7,FALSE)),(VLOOKUP(A91,Meth2,8,FALSE)),(VLOOKUP(A91,[2]!LeachSS,25,FALSE)))</f>
        <v>High Volatility</v>
      </c>
      <c r="G91" s="41">
        <f>IF((VLOOKUP(A91,[2]!LeachSS,27,FALSE))="0",(VLOOKUP(A91,[3]!Sthree,11,FALSE)),MIN((VLOOKUP(A91,[3]!Sthree,11,FALSE)),(VLOOKUP(A91,[2]!LeachSS,27,FALSE))))</f>
        <v>500</v>
      </c>
      <c r="H91" s="92" t="str">
        <f>IF(G91=(VLOOKUP(A91,Meth2,7,FALSE)),(VLOOKUP(A91,Meth2,8,FALSE)),(VLOOKUP(A91,[2]!LeachSS,28,FALSE)))</f>
        <v>High Volatility</v>
      </c>
    </row>
    <row r="92" spans="1:8">
      <c r="A92" s="137" t="s">
        <v>24</v>
      </c>
      <c r="B92" s="10" t="s">
        <v>0</v>
      </c>
      <c r="C92" s="86">
        <f>IF((VLOOKUP(A92,[2]!LeachSS,21,FALSE))="0",(VLOOKUP(A92,[3]!Sthree,11,FALSE)),MIN((VLOOKUP(A92,[3]!Sthree,11,FALSE)),(VLOOKUP(A92,[2]!LeachSS,21,FALSE))))</f>
        <v>5000</v>
      </c>
      <c r="D92" s="169" t="str">
        <f>IF(C92=(VLOOKUP(A92,Meth2,7,FALSE)),(VLOOKUP(A92,Meth2,8,FALSE)),(VLOOKUP(A92,[2]!LeachSS,22,FALSE)))</f>
        <v>Ceiling (High)</v>
      </c>
      <c r="E92" s="32">
        <f>IF((VLOOKUP(A92,[2]!LeachSS,24,FALSE))="0",(VLOOKUP(A92,[3]!Sthree,11,FALSE)),MIN((VLOOKUP(A92,[3]!Sthree,11,FALSE)),(VLOOKUP(A92,[2]!LeachSS,24,FALSE))))</f>
        <v>5000</v>
      </c>
      <c r="F92" s="98" t="str">
        <f>IF(E92=(VLOOKUP(A92,Meth2,7,FALSE)),(VLOOKUP(A92,Meth2,8,FALSE)),(VLOOKUP(A92,[2]!LeachSS,25,FALSE)))</f>
        <v>Ceiling (High)</v>
      </c>
      <c r="G92" s="41">
        <f>IF((VLOOKUP(A92,[2]!LeachSS,27,FALSE))="0",(VLOOKUP(A92,[3]!Sthree,11,FALSE)),MIN((VLOOKUP(A92,[3]!Sthree,11,FALSE)),(VLOOKUP(A92,[2]!LeachSS,27,FALSE))))</f>
        <v>5000</v>
      </c>
      <c r="H92" s="92" t="str">
        <f>IF(G92=(VLOOKUP(A92,Meth2,7,FALSE)),(VLOOKUP(A92,Meth2,8,FALSE)),(VLOOKUP(A92,[2]!LeachSS,28,FALSE)))</f>
        <v>Ceiling (High)</v>
      </c>
    </row>
    <row r="93" spans="1:8">
      <c r="A93" s="138" t="s">
        <v>298</v>
      </c>
      <c r="B93" s="10" t="s">
        <v>0</v>
      </c>
      <c r="C93" s="86">
        <f>IF((VLOOKUP(A93,[2]!LeachSS,21,FALSE))="0",(VLOOKUP(A93,[3]!Sthree,11,FALSE)),MIN((VLOOKUP(A93,[3]!Sthree,11,FALSE)),(VLOOKUP(A93,[2]!LeachSS,21,FALSE))))</f>
        <v>5000</v>
      </c>
      <c r="D93" s="169" t="str">
        <f>IF(C93=(VLOOKUP(A93,Meth2,7,FALSE)),(VLOOKUP(A93,Meth2,8,FALSE)),(VLOOKUP(A93,[2]!LeachSS,22,FALSE)))</f>
        <v>Ceiling (High)</v>
      </c>
      <c r="E93" s="32">
        <f>IF((VLOOKUP(A93,[2]!LeachSS,24,FALSE))="0",(VLOOKUP(A93,[3]!Sthree,11,FALSE)),MIN((VLOOKUP(A93,[3]!Sthree,11,FALSE)),(VLOOKUP(A93,[2]!LeachSS,24,FALSE))))</f>
        <v>5000</v>
      </c>
      <c r="F93" s="98" t="str">
        <f>IF(E93=(VLOOKUP(A93,Meth2,7,FALSE)),(VLOOKUP(A93,Meth2,8,FALSE)),(VLOOKUP(A93,[2]!LeachSS,25,FALSE)))</f>
        <v>Ceiling (High)</v>
      </c>
      <c r="G93" s="41">
        <f>IF((VLOOKUP(A93,[2]!LeachSS,27,FALSE))="0",(VLOOKUP(A93,[3]!Sthree,11,FALSE)),MIN((VLOOKUP(A93,[3]!Sthree,11,FALSE)),(VLOOKUP(A93,[2]!LeachSS,27,FALSE))))</f>
        <v>5000</v>
      </c>
      <c r="H93" s="92" t="str">
        <f>IF(G93=(VLOOKUP(A93,Meth2,7,FALSE)),(VLOOKUP(A93,Meth2,8,FALSE)),(VLOOKUP(A93,[2]!LeachSS,28,FALSE)))</f>
        <v>Ceiling (High)</v>
      </c>
    </row>
    <row r="94" spans="1:8">
      <c r="A94" s="137" t="s">
        <v>274</v>
      </c>
      <c r="B94" s="10" t="s">
        <v>0</v>
      </c>
      <c r="C94" s="86">
        <f>IF((VLOOKUP(A94,[2]!LeachSS,21,FALSE))="0",(VLOOKUP(A94,[3]!Sthree,11,FALSE)),MIN((VLOOKUP(A94,[3]!Sthree,11,FALSE)),(VLOOKUP(A94,[2]!LeachSS,21,FALSE))))</f>
        <v>5000</v>
      </c>
      <c r="D94" s="169" t="str">
        <f>IF(C94=(VLOOKUP(A94,Meth2,7,FALSE)),(VLOOKUP(A94,Meth2,8,FALSE)),(VLOOKUP(A94,[2]!LeachSS,22,FALSE)))</f>
        <v>Ceiling (High)</v>
      </c>
      <c r="E94" s="32">
        <f>IF((VLOOKUP(A94,[2]!LeachSS,24,FALSE))="0",(VLOOKUP(A94,[3]!Sthree,11,FALSE)),MIN((VLOOKUP(A94,[3]!Sthree,11,FALSE)),(VLOOKUP(A94,[2]!LeachSS,24,FALSE))))</f>
        <v>5000</v>
      </c>
      <c r="F94" s="98" t="str">
        <f>IF(E94=(VLOOKUP(A94,Meth2,7,FALSE)),(VLOOKUP(A94,Meth2,8,FALSE)),(VLOOKUP(A94,[2]!LeachSS,25,FALSE)))</f>
        <v>Ceiling (High)</v>
      </c>
      <c r="G94" s="41">
        <f>IF((VLOOKUP(A94,[2]!LeachSS,27,FALSE))="0",(VLOOKUP(A94,[3]!Sthree,11,FALSE)),MIN((VLOOKUP(A94,[3]!Sthree,11,FALSE)),(VLOOKUP(A94,[2]!LeachSS,27,FALSE))))</f>
        <v>5000</v>
      </c>
      <c r="H94" s="92" t="str">
        <f>IF(G94=(VLOOKUP(A94,Meth2,7,FALSE)),(VLOOKUP(A94,Meth2,8,FALSE)),(VLOOKUP(A94,[2]!LeachSS,28,FALSE)))</f>
        <v>Ceiling (High)</v>
      </c>
    </row>
    <row r="95" spans="1:8">
      <c r="A95" s="137" t="s">
        <v>312</v>
      </c>
      <c r="B95" s="10" t="s">
        <v>0</v>
      </c>
      <c r="C95" s="86">
        <f>IF((VLOOKUP(A95,[2]!LeachSS,21,FALSE))="0",(VLOOKUP(A95,[3]!Sthree,11,FALSE)),MIN((VLOOKUP(A95,[3]!Sthree,11,FALSE)),(VLOOKUP(A95,[2]!LeachSS,21,FALSE))))</f>
        <v>300</v>
      </c>
      <c r="D95" s="169" t="str">
        <f>IF(C95=(VLOOKUP(A95,Meth2,7,FALSE)),(VLOOKUP(A95,Meth2,8,FALSE)),(VLOOKUP(A95,[2]!LeachSS,22,FALSE)))</f>
        <v>Leaching</v>
      </c>
      <c r="E95" s="32">
        <f>IF((VLOOKUP(A95,[2]!LeachSS,24,FALSE))="0",(VLOOKUP(A95,[3]!Sthree,11,FALSE)),MIN((VLOOKUP(A95,[3]!Sthree,11,FALSE)),(VLOOKUP(A95,[2]!LeachSS,24,FALSE))))</f>
        <v>500</v>
      </c>
      <c r="F95" s="98" t="str">
        <f>IF(E95=(VLOOKUP(A95,Meth2,7,FALSE)),(VLOOKUP(A95,Meth2,8,FALSE)),(VLOOKUP(A95,[2]!LeachSS,25,FALSE)))</f>
        <v>High Volatility</v>
      </c>
      <c r="G95" s="41">
        <f>IF((VLOOKUP(A95,[2]!LeachSS,27,FALSE))="0",(VLOOKUP(A95,[3]!Sthree,11,FALSE)),MIN((VLOOKUP(A95,[3]!Sthree,11,FALSE)),(VLOOKUP(A95,[2]!LeachSS,27,FALSE))))</f>
        <v>500</v>
      </c>
      <c r="H95" s="92" t="str">
        <f>IF(G95=(VLOOKUP(A95,Meth2,7,FALSE)),(VLOOKUP(A95,Meth2,8,FALSE)),(VLOOKUP(A95,[2]!LeachSS,28,FALSE)))</f>
        <v>High Volatility</v>
      </c>
    </row>
    <row r="96" spans="1:8">
      <c r="A96" s="139" t="s">
        <v>299</v>
      </c>
      <c r="B96" s="10" t="s">
        <v>0</v>
      </c>
      <c r="C96" s="86">
        <f>IF((VLOOKUP(A96,[2]!LeachSS,21,FALSE))="0",(VLOOKUP(A96,[3]!Sthree,11,FALSE)),MIN((VLOOKUP(A96,[3]!Sthree,11,FALSE)),(VLOOKUP(A96,[2]!LeachSS,21,FALSE))))</f>
        <v>1000</v>
      </c>
      <c r="D96" s="169" t="str">
        <f>IF(C96=(VLOOKUP(A96,Meth2,7,FALSE)),(VLOOKUP(A96,Meth2,8,FALSE)),(VLOOKUP(A96,[2]!LeachSS,22,FALSE)))</f>
        <v>Leaching</v>
      </c>
      <c r="E96" s="32">
        <f>IF((VLOOKUP(A96,[2]!LeachSS,24,FALSE))="0",(VLOOKUP(A96,[3]!Sthree,11,FALSE)),MIN((VLOOKUP(A96,[3]!Sthree,11,FALSE)),(VLOOKUP(A96,[2]!LeachSS,24,FALSE))))</f>
        <v>5000</v>
      </c>
      <c r="F96" s="98" t="str">
        <f>IF(E96=(VLOOKUP(A96,Meth2,7,FALSE)),(VLOOKUP(A96,Meth2,8,FALSE)),(VLOOKUP(A96,[2]!LeachSS,25,FALSE)))</f>
        <v>Ceiling (High)</v>
      </c>
      <c r="G96" s="41">
        <f>IF((VLOOKUP(A96,[2]!LeachSS,27,FALSE))="0",(VLOOKUP(A96,[3]!Sthree,11,FALSE)),MIN((VLOOKUP(A96,[3]!Sthree,11,FALSE)),(VLOOKUP(A96,[2]!LeachSS,27,FALSE))))</f>
        <v>5000</v>
      </c>
      <c r="H96" s="92" t="str">
        <f>IF(G96=(VLOOKUP(A96,Meth2,7,FALSE)),(VLOOKUP(A96,Meth2,8,FALSE)),(VLOOKUP(A96,[2]!LeachSS,28,FALSE)))</f>
        <v>Ceiling (High)</v>
      </c>
    </row>
    <row r="97" spans="1:8">
      <c r="A97" s="28" t="s">
        <v>23</v>
      </c>
      <c r="B97" s="8" t="s">
        <v>133</v>
      </c>
      <c r="C97" s="86">
        <f>IF((VLOOKUP(A97,[2]!LeachSS,21,FALSE))="0",(VLOOKUP(A97,[3]!Sthree,11,FALSE)),MIN((VLOOKUP(A97,[3]!Sthree,11,FALSE)),(VLOOKUP(A97,[2]!LeachSS,21,FALSE))))</f>
        <v>20</v>
      </c>
      <c r="D97" s="169" t="str">
        <f>IF(C97=(VLOOKUP(A97,Meth2,7,FALSE)),(VLOOKUP(A97,Meth2,8,FALSE)),(VLOOKUP(A97,[2]!LeachSS,22,FALSE)))</f>
        <v>Background</v>
      </c>
      <c r="E97" s="32">
        <f>IF((VLOOKUP(A97,[2]!LeachSS,24,FALSE))="0",(VLOOKUP(A97,[3]!Sthree,11,FALSE)),MIN((VLOOKUP(A97,[3]!Sthree,11,FALSE)),(VLOOKUP(A97,[2]!LeachSS,24,FALSE))))</f>
        <v>3000</v>
      </c>
      <c r="F97" s="98" t="str">
        <f>IF(E97=(VLOOKUP(A97,Meth2,7,FALSE)),(VLOOKUP(A97,Meth2,8,FALSE)),(VLOOKUP(A97,[2]!LeachSS,25,FALSE)))</f>
        <v>Ceiling (Medium)</v>
      </c>
      <c r="G97" s="41">
        <f>IF((VLOOKUP(A97,[2]!LeachSS,27,FALSE))="0",(VLOOKUP(A97,[3]!Sthree,11,FALSE)),MIN((VLOOKUP(A97,[3]!Sthree,11,FALSE)),(VLOOKUP(A97,[2]!LeachSS,27,FALSE))))</f>
        <v>3000</v>
      </c>
      <c r="H97" s="92" t="str">
        <f>IF(G97=(VLOOKUP(A97,Meth2,7,FALSE)),(VLOOKUP(A97,Meth2,8,FALSE)),(VLOOKUP(A97,[2]!LeachSS,28,FALSE)))</f>
        <v>Ceiling (Medium)</v>
      </c>
    </row>
    <row r="98" spans="1:8">
      <c r="A98" s="28" t="s">
        <v>22</v>
      </c>
      <c r="B98" s="8" t="s">
        <v>132</v>
      </c>
      <c r="C98" s="86">
        <f>IF((VLOOKUP(A98,[2]!LeachSS,21,FALSE))="0",(VLOOKUP(A98,[3]!Sthree,11,FALSE)),MIN((VLOOKUP(A98,[3]!Sthree,11,FALSE)),(VLOOKUP(A98,[2]!LeachSS,21,FALSE))))</f>
        <v>1</v>
      </c>
      <c r="D98" s="169" t="str">
        <f>IF(C98=(VLOOKUP(A98,Meth2,7,FALSE)),(VLOOKUP(A98,Meth2,8,FALSE)),(VLOOKUP(A98,[2]!LeachSS,22,FALSE)))</f>
        <v>Leaching</v>
      </c>
      <c r="E98" s="32">
        <f>IF((VLOOKUP(A98,[2]!LeachSS,24,FALSE))="0",(VLOOKUP(A98,[3]!Sthree,11,FALSE)),MIN((VLOOKUP(A98,[3]!Sthree,11,FALSE)),(VLOOKUP(A98,[2]!LeachSS,24,FALSE))))</f>
        <v>50</v>
      </c>
      <c r="F98" s="98" t="str">
        <f>IF(E98=(VLOOKUP(A98,Meth2,7,FALSE)),(VLOOKUP(A98,Meth2,8,FALSE)),(VLOOKUP(A98,[2]!LeachSS,25,FALSE)))</f>
        <v>Leaching</v>
      </c>
      <c r="G98" s="41">
        <f>IF((VLOOKUP(A98,[2]!LeachSS,27,FALSE))="0",(VLOOKUP(A98,[3]!Sthree,11,FALSE)),MIN((VLOOKUP(A98,[3]!Sthree,11,FALSE)),(VLOOKUP(A98,[2]!LeachSS,27,FALSE))))</f>
        <v>20</v>
      </c>
      <c r="H98" s="92" t="str">
        <f>IF(G98=(VLOOKUP(A98,Meth2,7,FALSE)),(VLOOKUP(A98,Meth2,8,FALSE)),(VLOOKUP(A98,[2]!LeachSS,28,FALSE)))</f>
        <v>Leaching</v>
      </c>
    </row>
    <row r="99" spans="1:8">
      <c r="A99" s="28" t="s">
        <v>21</v>
      </c>
      <c r="B99" s="8" t="s">
        <v>131</v>
      </c>
      <c r="C99" s="86">
        <f>IF((VLOOKUP(A99,[2]!LeachSS,21,FALSE))="0",(VLOOKUP(A99,[3]!Sthree,11,FALSE)),MIN((VLOOKUP(A99,[3]!Sthree,11,FALSE)),(VLOOKUP(A99,[2]!LeachSS,21,FALSE))))</f>
        <v>4</v>
      </c>
      <c r="D99" s="169" t="str">
        <f>IF(C99=(VLOOKUP(A99,Meth2,7,FALSE)),(VLOOKUP(A99,Meth2,8,FALSE)),(VLOOKUP(A99,[2]!LeachSS,22,FALSE)))</f>
        <v>Noncancer Risk</v>
      </c>
      <c r="E99" s="32">
        <f>IF((VLOOKUP(A99,[2]!LeachSS,24,FALSE))="0",(VLOOKUP(A99,[3]!Sthree,11,FALSE)),MIN((VLOOKUP(A99,[3]!Sthree,11,FALSE)),(VLOOKUP(A99,[2]!LeachSS,24,FALSE))))</f>
        <v>4</v>
      </c>
      <c r="F99" s="98" t="str">
        <f>IF(E99=(VLOOKUP(A99,Meth2,7,FALSE)),(VLOOKUP(A99,Meth2,8,FALSE)),(VLOOKUP(A99,[2]!LeachSS,25,FALSE)))</f>
        <v>Noncancer Risk</v>
      </c>
      <c r="G99" s="41">
        <f>IF((VLOOKUP(A99,[2]!LeachSS,27,FALSE))="0",(VLOOKUP(A99,[3]!Sthree,11,FALSE)),MIN((VLOOKUP(A99,[3]!Sthree,11,FALSE)),(VLOOKUP(A99,[2]!LeachSS,27,FALSE))))</f>
        <v>4</v>
      </c>
      <c r="H99" s="92" t="str">
        <f>IF(G99=(VLOOKUP(A99,Meth2,7,FALSE)),(VLOOKUP(A99,Meth2,8,FALSE)),(VLOOKUP(A99,[2]!LeachSS,28,FALSE)))</f>
        <v>Noncancer Risk</v>
      </c>
    </row>
    <row r="100" spans="1:8">
      <c r="A100" s="28" t="s">
        <v>20</v>
      </c>
      <c r="B100" s="8" t="s">
        <v>130</v>
      </c>
      <c r="C100" s="86">
        <f>IF((VLOOKUP(A100,[2]!LeachSS,21,FALSE))="0",(VLOOKUP(A100,[3]!Sthree,11,FALSE)),MIN((VLOOKUP(A100,[3]!Sthree,11,FALSE)),(VLOOKUP(A100,[2]!LeachSS,21,FALSE))))</f>
        <v>5000</v>
      </c>
      <c r="D100" s="169" t="str">
        <f>IF(C100=(VLOOKUP(A100,Meth2,7,FALSE)),(VLOOKUP(A100,Meth2,8,FALSE)),(VLOOKUP(A100,[2]!LeachSS,22,FALSE)))</f>
        <v>Ceiling (High)</v>
      </c>
      <c r="E100" s="32">
        <f>IF((VLOOKUP(A100,[2]!LeachSS,24,FALSE))="0",(VLOOKUP(A100,[3]!Sthree,11,FALSE)),MIN((VLOOKUP(A100,[3]!Sthree,11,FALSE)),(VLOOKUP(A100,[2]!LeachSS,24,FALSE))))</f>
        <v>5000</v>
      </c>
      <c r="F100" s="98" t="str">
        <f>IF(E100=(VLOOKUP(A100,Meth2,7,FALSE)),(VLOOKUP(A100,Meth2,8,FALSE)),(VLOOKUP(A100,[2]!LeachSS,25,FALSE)))</f>
        <v>Ceiling (High)</v>
      </c>
      <c r="G100" s="41">
        <f>IF((VLOOKUP(A100,[2]!LeachSS,27,FALSE))="0",(VLOOKUP(A100,[3]!Sthree,11,FALSE)),MIN((VLOOKUP(A100,[3]!Sthree,11,FALSE)),(VLOOKUP(A100,[2]!LeachSS,27,FALSE))))</f>
        <v>5000</v>
      </c>
      <c r="H100" s="92" t="str">
        <f>IF(G100=(VLOOKUP(A100,Meth2,7,FALSE)),(VLOOKUP(A100,Meth2,8,FALSE)),(VLOOKUP(A100,[2]!LeachSS,28,FALSE)))</f>
        <v>Ceiling (High)</v>
      </c>
    </row>
    <row r="101" spans="1:8">
      <c r="A101" s="28" t="s">
        <v>19</v>
      </c>
      <c r="B101" s="9" t="s">
        <v>129</v>
      </c>
      <c r="C101" s="86">
        <f>IF((VLOOKUP(A101,[2]!LeachSS,21,FALSE))="0",(VLOOKUP(A101,[3]!Sthree,11,FALSE)),MIN((VLOOKUP(A101,[3]!Sthree,11,FALSE)),(VLOOKUP(A101,[2]!LeachSS,21,FALSE))))</f>
        <v>1</v>
      </c>
      <c r="D101" s="169" t="str">
        <f>IF(C101=(VLOOKUP(A101,Meth2,7,FALSE)),(VLOOKUP(A101,Meth2,8,FALSE)),(VLOOKUP(A101,[2]!LeachSS,22,FALSE)))</f>
        <v>PQL</v>
      </c>
      <c r="E101" s="32">
        <f>IF((VLOOKUP(A101,[2]!LeachSS,24,FALSE))="0",(VLOOKUP(A101,[3]!Sthree,11,FALSE)),MIN((VLOOKUP(A101,[3]!Sthree,11,FALSE)),(VLOOKUP(A101,[2]!LeachSS,24,FALSE))))</f>
        <v>100</v>
      </c>
      <c r="F101" s="98" t="str">
        <f>IF(E101=(VLOOKUP(A101,Meth2,7,FALSE)),(VLOOKUP(A101,Meth2,8,FALSE)),(VLOOKUP(A101,[2]!LeachSS,25,FALSE)))</f>
        <v>Leaching</v>
      </c>
      <c r="G101" s="41">
        <f>IF((VLOOKUP(A101,[2]!LeachSS,27,FALSE))="0",(VLOOKUP(A101,[3]!Sthree,11,FALSE)),MIN((VLOOKUP(A101,[3]!Sthree,11,FALSE)),(VLOOKUP(A101,[2]!LeachSS,27,FALSE))))</f>
        <v>400</v>
      </c>
      <c r="H101" s="92" t="str">
        <f>IF(G101=(VLOOKUP(A101,Meth2,7,FALSE)),(VLOOKUP(A101,Meth2,8,FALSE)),(VLOOKUP(A101,[2]!LeachSS,28,FALSE)))</f>
        <v>Noncancer Risk</v>
      </c>
    </row>
    <row r="102" spans="1:8">
      <c r="A102" s="28" t="s">
        <v>18</v>
      </c>
      <c r="B102" s="8" t="s">
        <v>128</v>
      </c>
      <c r="C102" s="86">
        <f>IF((VLOOKUP(A102,[2]!LeachSS,21,FALSE))="0",(VLOOKUP(A102,[3]!Sthree,11,FALSE)),MIN((VLOOKUP(A102,[3]!Sthree,11,FALSE)),(VLOOKUP(A102,[2]!LeachSS,21,FALSE))))</f>
        <v>700</v>
      </c>
      <c r="D102" s="169" t="str">
        <f>IF(C102=(VLOOKUP(A102,Meth2,7,FALSE)),(VLOOKUP(A102,Meth2,8,FALSE)),(VLOOKUP(A102,[2]!LeachSS,22,FALSE)))</f>
        <v>Noncancer Risk</v>
      </c>
      <c r="E102" s="32">
        <f>IF((VLOOKUP(A102,[2]!LeachSS,24,FALSE))="0",(VLOOKUP(A102,[3]!Sthree,11,FALSE)),MIN((VLOOKUP(A102,[3]!Sthree,11,FALSE)),(VLOOKUP(A102,[2]!LeachSS,24,FALSE))))</f>
        <v>700</v>
      </c>
      <c r="F102" s="98" t="str">
        <f>IF(E102=(VLOOKUP(A102,Meth2,7,FALSE)),(VLOOKUP(A102,Meth2,8,FALSE)),(VLOOKUP(A102,[2]!LeachSS,25,FALSE)))</f>
        <v>Noncancer Risk</v>
      </c>
      <c r="G102" s="41">
        <f>IF((VLOOKUP(A102,[2]!LeachSS,27,FALSE))="0",(VLOOKUP(A102,[3]!Sthree,11,FALSE)),MIN((VLOOKUP(A102,[3]!Sthree,11,FALSE)),(VLOOKUP(A102,[2]!LeachSS,27,FALSE))))</f>
        <v>700</v>
      </c>
      <c r="H102" s="92" t="str">
        <f>IF(G102=(VLOOKUP(A102,Meth2,7,FALSE)),(VLOOKUP(A102,Meth2,8,FALSE)),(VLOOKUP(A102,[2]!LeachSS,28,FALSE)))</f>
        <v>Noncancer Risk</v>
      </c>
    </row>
    <row r="103" spans="1:8">
      <c r="A103" s="28" t="s">
        <v>17</v>
      </c>
      <c r="B103" s="8" t="s">
        <v>127</v>
      </c>
      <c r="C103" s="86">
        <f>IF((VLOOKUP(A103,[2]!LeachSS,21,FALSE))="0",(VLOOKUP(A103,[3]!Sthree,11,FALSE)),MIN((VLOOKUP(A103,[3]!Sthree,11,FALSE)),(VLOOKUP(A103,[2]!LeachSS,21,FALSE))))</f>
        <v>200</v>
      </c>
      <c r="D103" s="169" t="str">
        <f>IF(C103=(VLOOKUP(A103,Meth2,7,FALSE)),(VLOOKUP(A103,Meth2,8,FALSE)),(VLOOKUP(A103,[2]!LeachSS,22,FALSE)))</f>
        <v>Noncancer Risk</v>
      </c>
      <c r="E103" s="32">
        <f>IF((VLOOKUP(A103,[2]!LeachSS,24,FALSE))="0",(VLOOKUP(A103,[3]!Sthree,11,FALSE)),MIN((VLOOKUP(A103,[3]!Sthree,11,FALSE)),(VLOOKUP(A103,[2]!LeachSS,24,FALSE))))</f>
        <v>200</v>
      </c>
      <c r="F103" s="98" t="str">
        <f>IF(E103=(VLOOKUP(A103,Meth2,7,FALSE)),(VLOOKUP(A103,Meth2,8,FALSE)),(VLOOKUP(A103,[2]!LeachSS,25,FALSE)))</f>
        <v>Noncancer Risk</v>
      </c>
      <c r="G103" s="41">
        <f>IF((VLOOKUP(A103,[2]!LeachSS,27,FALSE))="0",(VLOOKUP(A103,[3]!Sthree,11,FALSE)),MIN((VLOOKUP(A103,[3]!Sthree,11,FALSE)),(VLOOKUP(A103,[2]!LeachSS,27,FALSE))))</f>
        <v>200</v>
      </c>
      <c r="H103" s="92" t="str">
        <f>IF(G103=(VLOOKUP(A103,Meth2,7,FALSE)),(VLOOKUP(A103,Meth2,8,FALSE)),(VLOOKUP(A103,[2]!LeachSS,28,FALSE)))</f>
        <v>Noncancer Risk</v>
      </c>
    </row>
    <row r="104" spans="1:8">
      <c r="A104" s="28" t="s">
        <v>16</v>
      </c>
      <c r="B104" s="8" t="s">
        <v>126</v>
      </c>
      <c r="C104" s="86">
        <f>IF((VLOOKUP(A104,[2]!LeachSS,21,FALSE))="0",(VLOOKUP(A104,[3]!Sthree,11,FALSE)),MIN((VLOOKUP(A104,[3]!Sthree,11,FALSE)),(VLOOKUP(A104,[2]!LeachSS,21,FALSE))))</f>
        <v>3</v>
      </c>
      <c r="D104" s="169" t="str">
        <f>IF(C104=(VLOOKUP(A104,Meth2,7,FALSE)),(VLOOKUP(A104,Meth2,8,FALSE)),(VLOOKUP(A104,[2]!LeachSS,22,FALSE)))</f>
        <v>Leaching</v>
      </c>
      <c r="E104" s="32">
        <f>IF((VLOOKUP(A104,[2]!LeachSS,24,FALSE))="0",(VLOOKUP(A104,[3]!Sthree,11,FALSE)),MIN((VLOOKUP(A104,[3]!Sthree,11,FALSE)),(VLOOKUP(A104,[2]!LeachSS,24,FALSE))))</f>
        <v>4</v>
      </c>
      <c r="F104" s="98" t="str">
        <f>IF(E104=(VLOOKUP(A104,Meth2,7,FALSE)),(VLOOKUP(A104,Meth2,8,FALSE)),(VLOOKUP(A104,[2]!LeachSS,25,FALSE)))</f>
        <v>Leaching</v>
      </c>
      <c r="G104" s="41">
        <f>IF((VLOOKUP(A104,[2]!LeachSS,27,FALSE))="0",(VLOOKUP(A104,[3]!Sthree,11,FALSE)),MIN((VLOOKUP(A104,[3]!Sthree,11,FALSE)),(VLOOKUP(A104,[2]!LeachSS,27,FALSE))))</f>
        <v>2000</v>
      </c>
      <c r="H104" s="92" t="str">
        <f>IF(G104=(VLOOKUP(A104,Meth2,7,FALSE)),(VLOOKUP(A104,Meth2,8,FALSE)),(VLOOKUP(A104,[2]!LeachSS,28,FALSE)))</f>
        <v>Leaching</v>
      </c>
    </row>
    <row r="105" spans="1:8">
      <c r="A105" s="28" t="s">
        <v>15</v>
      </c>
      <c r="B105" s="8" t="s">
        <v>125</v>
      </c>
      <c r="C105" s="86">
        <f>IF((VLOOKUP(A105,[2]!LeachSS,21,FALSE))="0",(VLOOKUP(A105,[3]!Sthree,11,FALSE)),MIN((VLOOKUP(A105,[3]!Sthree,11,FALSE)),(VLOOKUP(A105,[2]!LeachSS,21,FALSE))))</f>
        <v>5.0000000000000002E-5</v>
      </c>
      <c r="D105" s="169" t="str">
        <f>IF(C105=(VLOOKUP(A105,Meth2,7,FALSE)),(VLOOKUP(A105,Meth2,8,FALSE)),(VLOOKUP(A105,[2]!LeachSS,22,FALSE)))</f>
        <v>Noncancer Risk</v>
      </c>
      <c r="E105" s="32">
        <f>IF((VLOOKUP(A105,[2]!LeachSS,24,FALSE))="0",(VLOOKUP(A105,[3]!Sthree,11,FALSE)),MIN((VLOOKUP(A105,[3]!Sthree,11,FALSE)),(VLOOKUP(A105,[2]!LeachSS,24,FALSE))))</f>
        <v>5.0000000000000002E-5</v>
      </c>
      <c r="F105" s="98" t="str">
        <f>IF(E105=(VLOOKUP(A105,Meth2,7,FALSE)),(VLOOKUP(A105,Meth2,8,FALSE)),(VLOOKUP(A105,[2]!LeachSS,25,FALSE)))</f>
        <v>Noncancer Risk</v>
      </c>
      <c r="G105" s="41">
        <f>IF((VLOOKUP(A105,[2]!LeachSS,27,FALSE))="0",(VLOOKUP(A105,[3]!Sthree,11,FALSE)),MIN((VLOOKUP(A105,[3]!Sthree,11,FALSE)),(VLOOKUP(A105,[2]!LeachSS,27,FALSE))))</f>
        <v>5.0000000000000002E-5</v>
      </c>
      <c r="H105" s="92" t="str">
        <f>IF(G105=(VLOOKUP(A105,Meth2,7,FALSE)),(VLOOKUP(A105,Meth2,8,FALSE)),(VLOOKUP(A105,[2]!LeachSS,28,FALSE)))</f>
        <v>Noncancer Risk</v>
      </c>
    </row>
    <row r="106" spans="1:8">
      <c r="A106" s="28" t="s">
        <v>14</v>
      </c>
      <c r="B106" s="8" t="s">
        <v>124</v>
      </c>
      <c r="C106" s="86">
        <f>IF((VLOOKUP(A106,[2]!LeachSS,21,FALSE))="0",(VLOOKUP(A106,[3]!Sthree,11,FALSE)),MIN((VLOOKUP(A106,[3]!Sthree,11,FALSE)),(VLOOKUP(A106,[2]!LeachSS,21,FALSE))))</f>
        <v>0.1</v>
      </c>
      <c r="D106" s="169" t="str">
        <f>IF(C106=(VLOOKUP(A106,Meth2,7,FALSE)),(VLOOKUP(A106,Meth2,8,FALSE)),(VLOOKUP(A106,[2]!LeachSS,22,FALSE)))</f>
        <v>PQL</v>
      </c>
      <c r="E106" s="32">
        <f>IF((VLOOKUP(A106,[2]!LeachSS,24,FALSE))="0",(VLOOKUP(A106,[3]!Sthree,11,FALSE)),MIN((VLOOKUP(A106,[3]!Sthree,11,FALSE)),(VLOOKUP(A106,[2]!LeachSS,24,FALSE))))</f>
        <v>0.1</v>
      </c>
      <c r="F106" s="98" t="str">
        <f>IF(E106=(VLOOKUP(A106,Meth2,7,FALSE)),(VLOOKUP(A106,Meth2,8,FALSE)),(VLOOKUP(A106,[2]!LeachSS,25,FALSE)))</f>
        <v>PQL</v>
      </c>
      <c r="G106" s="41">
        <f>IF((VLOOKUP(A106,[2]!LeachSS,27,FALSE))="0",(VLOOKUP(A106,[3]!Sthree,11,FALSE)),MIN((VLOOKUP(A106,[3]!Sthree,11,FALSE)),(VLOOKUP(A106,[2]!LeachSS,27,FALSE))))</f>
        <v>500</v>
      </c>
      <c r="H106" s="92" t="str">
        <f>IF(G106=(VLOOKUP(A106,Meth2,7,FALSE)),(VLOOKUP(A106,Meth2,8,FALSE)),(VLOOKUP(A106,[2]!LeachSS,28,FALSE)))</f>
        <v>High Volatility</v>
      </c>
    </row>
    <row r="107" spans="1:8">
      <c r="A107" s="28" t="s">
        <v>13</v>
      </c>
      <c r="B107" s="8" t="s">
        <v>123</v>
      </c>
      <c r="C107" s="86">
        <f>IF((VLOOKUP(A107,[2]!LeachSS,21,FALSE))="0",(VLOOKUP(A107,[3]!Sthree,11,FALSE)),MIN((VLOOKUP(A107,[3]!Sthree,11,FALSE)),(VLOOKUP(A107,[2]!LeachSS,21,FALSE))))</f>
        <v>5.0000000000000001E-3</v>
      </c>
      <c r="D107" s="169" t="str">
        <f>IF(C107=(VLOOKUP(A107,Meth2,7,FALSE)),(VLOOKUP(A107,Meth2,8,FALSE)),(VLOOKUP(A107,[2]!LeachSS,22,FALSE)))</f>
        <v>PQL</v>
      </c>
      <c r="E107" s="32">
        <f>IF((VLOOKUP(A107,[2]!LeachSS,24,FALSE))="0",(VLOOKUP(A107,[3]!Sthree,11,FALSE)),MIN((VLOOKUP(A107,[3]!Sthree,11,FALSE)),(VLOOKUP(A107,[2]!LeachSS,24,FALSE))))</f>
        <v>0.02</v>
      </c>
      <c r="F107" s="98" t="str">
        <f>IF(E107=(VLOOKUP(A107,Meth2,7,FALSE)),(VLOOKUP(A107,Meth2,8,FALSE)),(VLOOKUP(A107,[2]!LeachSS,25,FALSE)))</f>
        <v>Leaching</v>
      </c>
      <c r="G107" s="41">
        <f>IF((VLOOKUP(A107,[2]!LeachSS,27,FALSE))="0",(VLOOKUP(A107,[3]!Sthree,11,FALSE)),MIN((VLOOKUP(A107,[3]!Sthree,11,FALSE)),(VLOOKUP(A107,[2]!LeachSS,27,FALSE))))</f>
        <v>400</v>
      </c>
      <c r="H107" s="92" t="str">
        <f>IF(G107=(VLOOKUP(A107,Meth2,7,FALSE)),(VLOOKUP(A107,Meth2,8,FALSE)),(VLOOKUP(A107,[2]!LeachSS,28,FALSE)))</f>
        <v>Cancer Risk</v>
      </c>
    </row>
    <row r="108" spans="1:8">
      <c r="A108" s="28" t="s">
        <v>12</v>
      </c>
      <c r="B108" s="8" t="s">
        <v>122</v>
      </c>
      <c r="C108" s="86">
        <v>1</v>
      </c>
      <c r="D108" s="210" t="s">
        <v>327</v>
      </c>
      <c r="E108" s="32">
        <v>10</v>
      </c>
      <c r="F108" s="22" t="s">
        <v>327</v>
      </c>
      <c r="G108" s="41">
        <v>1000</v>
      </c>
      <c r="H108" s="211" t="s">
        <v>327</v>
      </c>
    </row>
    <row r="109" spans="1:8">
      <c r="A109" s="28" t="s">
        <v>11</v>
      </c>
      <c r="B109" s="8" t="s">
        <v>121</v>
      </c>
      <c r="C109" s="86">
        <f>IF((VLOOKUP(A109,[2]!LeachSS,21,FALSE))="0",(VLOOKUP(A109,[3]!Sthree,11,FALSE)),MIN((VLOOKUP(A109,[3]!Sthree,11,FALSE)),(VLOOKUP(A109,[2]!LeachSS,21,FALSE))))</f>
        <v>80</v>
      </c>
      <c r="D109" s="169" t="str">
        <f>IF(C109=(VLOOKUP(A109,Meth2,7,FALSE)),(VLOOKUP(A109,Meth2,8,FALSE)),(VLOOKUP(A109,[2]!LeachSS,22,FALSE)))</f>
        <v>Noncancer Risk</v>
      </c>
      <c r="E109" s="32">
        <f>IF((VLOOKUP(A109,[2]!LeachSS,24,FALSE))="0",(VLOOKUP(A109,[3]!Sthree,11,FALSE)),MIN((VLOOKUP(A109,[3]!Sthree,11,FALSE)),(VLOOKUP(A109,[2]!LeachSS,24,FALSE))))</f>
        <v>80</v>
      </c>
      <c r="F109" s="98" t="str">
        <f>IF(E109=(VLOOKUP(A109,Meth2,7,FALSE)),(VLOOKUP(A109,Meth2,8,FALSE)),(VLOOKUP(A109,[2]!LeachSS,25,FALSE)))</f>
        <v>Noncancer Risk</v>
      </c>
      <c r="G109" s="41">
        <f>IF((VLOOKUP(A109,[2]!LeachSS,27,FALSE))="0",(VLOOKUP(A109,[3]!Sthree,11,FALSE)),MIN((VLOOKUP(A109,[3]!Sthree,11,FALSE)),(VLOOKUP(A109,[2]!LeachSS,27,FALSE))))</f>
        <v>80</v>
      </c>
      <c r="H109" s="92" t="str">
        <f>IF(G109=(VLOOKUP(A109,Meth2,7,FALSE)),(VLOOKUP(A109,Meth2,8,FALSE)),(VLOOKUP(A109,[2]!LeachSS,28,FALSE)))</f>
        <v>Noncancer Risk</v>
      </c>
    </row>
    <row r="110" spans="1:8">
      <c r="A110" s="28" t="s">
        <v>10</v>
      </c>
      <c r="B110" s="8" t="s">
        <v>120</v>
      </c>
      <c r="C110" s="86">
        <f>IF((VLOOKUP(A110,[2]!LeachSS,21,FALSE))="0",(VLOOKUP(A110,[3]!Sthree,11,FALSE)),MIN((VLOOKUP(A110,[3]!Sthree,11,FALSE)),(VLOOKUP(A110,[2]!LeachSS,21,FALSE))))</f>
        <v>30</v>
      </c>
      <c r="D110" s="169" t="str">
        <f>IF(C110=(VLOOKUP(A110,Meth2,7,FALSE)),(VLOOKUP(A110,Meth2,8,FALSE)),(VLOOKUP(A110,[2]!LeachSS,22,FALSE)))</f>
        <v>Leaching</v>
      </c>
      <c r="E110" s="32">
        <f>IF((VLOOKUP(A110,[2]!LeachSS,24,FALSE))="0",(VLOOKUP(A110,[3]!Sthree,11,FALSE)),MIN((VLOOKUP(A110,[3]!Sthree,11,FALSE)),(VLOOKUP(A110,[2]!LeachSS,24,FALSE))))</f>
        <v>2000</v>
      </c>
      <c r="F110" s="98" t="str">
        <f>IF(E110=(VLOOKUP(A110,Meth2,7,FALSE)),(VLOOKUP(A110,Meth2,8,FALSE)),(VLOOKUP(A110,[2]!LeachSS,25,FALSE)))</f>
        <v>Leaching</v>
      </c>
      <c r="G110" s="41">
        <f>IF((VLOOKUP(A110,[2]!LeachSS,27,FALSE))="0",(VLOOKUP(A110,[3]!Sthree,11,FALSE)),MIN((VLOOKUP(A110,[3]!Sthree,11,FALSE)),(VLOOKUP(A110,[2]!LeachSS,27,FALSE))))</f>
        <v>3000</v>
      </c>
      <c r="H110" s="92" t="str">
        <f>IF(G110=(VLOOKUP(A110,Meth2,7,FALSE)),(VLOOKUP(A110,Meth2,8,FALSE)),(VLOOKUP(A110,[2]!LeachSS,28,FALSE)))</f>
        <v>Ceiling (Medium)</v>
      </c>
    </row>
    <row r="111" spans="1:8">
      <c r="A111" s="28" t="s">
        <v>9</v>
      </c>
      <c r="B111" s="8" t="s">
        <v>272</v>
      </c>
      <c r="C111" s="86">
        <f>IF((VLOOKUP(A111,[2]!LeachSS,21,FALSE))="0",(VLOOKUP(A111,[3]!Sthree,11,FALSE)),MIN((VLOOKUP(A111,[3]!Sthree,11,FALSE)),(VLOOKUP(A111,[2]!LeachSS,21,FALSE))))</f>
        <v>2</v>
      </c>
      <c r="D111" s="169" t="str">
        <f>IF(C111=(VLOOKUP(A111,Meth2,7,FALSE)),(VLOOKUP(A111,Meth2,8,FALSE)),(VLOOKUP(A111,[2]!LeachSS,22,FALSE)))</f>
        <v>Leaching</v>
      </c>
      <c r="E111" s="32">
        <f>IF((VLOOKUP(A111,[2]!LeachSS,24,FALSE))="0",(VLOOKUP(A111,[3]!Sthree,11,FALSE)),MIN((VLOOKUP(A111,[3]!Sthree,11,FALSE)),(VLOOKUP(A111,[2]!LeachSS,24,FALSE))))</f>
        <v>6</v>
      </c>
      <c r="F111" s="98" t="str">
        <f>IF(E111=(VLOOKUP(A111,Meth2,7,FALSE)),(VLOOKUP(A111,Meth2,8,FALSE)),(VLOOKUP(A111,[2]!LeachSS,25,FALSE)))</f>
        <v>Leaching</v>
      </c>
      <c r="G111" s="41">
        <f>IF((VLOOKUP(A111,[2]!LeachSS,27,FALSE))="0",(VLOOKUP(A111,[3]!Sthree,11,FALSE)),MIN((VLOOKUP(A111,[3]!Sthree,11,FALSE)),(VLOOKUP(A111,[2]!LeachSS,27,FALSE))))</f>
        <v>5000</v>
      </c>
      <c r="H111" s="92" t="str">
        <f>IF(G111=(VLOOKUP(A111,Meth2,7,FALSE)),(VLOOKUP(A111,Meth2,8,FALSE)),(VLOOKUP(A111,[2]!LeachSS,28,FALSE)))</f>
        <v>Ceiling (High)</v>
      </c>
    </row>
    <row r="112" spans="1:8">
      <c r="A112" s="28" t="s">
        <v>8</v>
      </c>
      <c r="B112" s="8" t="s">
        <v>273</v>
      </c>
      <c r="C112" s="86">
        <f>IF((VLOOKUP(A112,[2]!LeachSS,21,FALSE))="0",(VLOOKUP(A112,[3]!Sthree,11,FALSE)),MIN((VLOOKUP(A112,[3]!Sthree,11,FALSE)),(VLOOKUP(A112,[2]!LeachSS,21,FALSE))))</f>
        <v>30</v>
      </c>
      <c r="D112" s="169" t="str">
        <f>IF(C112=(VLOOKUP(A112,Meth2,7,FALSE)),(VLOOKUP(A112,Meth2,8,FALSE)),(VLOOKUP(A112,[2]!LeachSS,22,FALSE)))</f>
        <v>Leaching</v>
      </c>
      <c r="E112" s="32">
        <f>IF((VLOOKUP(A112,[2]!LeachSS,24,FALSE))="0",(VLOOKUP(A112,[3]!Sthree,11,FALSE)),MIN((VLOOKUP(A112,[3]!Sthree,11,FALSE)),(VLOOKUP(A112,[2]!LeachSS,24,FALSE))))</f>
        <v>600</v>
      </c>
      <c r="F112" s="98" t="str">
        <f>IF(E112=(VLOOKUP(A112,Meth2,7,FALSE)),(VLOOKUP(A112,Meth2,8,FALSE)),(VLOOKUP(A112,[2]!LeachSS,25,FALSE)))</f>
        <v>Leaching</v>
      </c>
      <c r="G112" s="41">
        <f>IF((VLOOKUP(A112,[2]!LeachSS,27,FALSE))="0",(VLOOKUP(A112,[3]!Sthree,11,FALSE)),MIN((VLOOKUP(A112,[3]!Sthree,11,FALSE)),(VLOOKUP(A112,[2]!LeachSS,27,FALSE))))</f>
        <v>3000</v>
      </c>
      <c r="H112" s="92" t="str">
        <f>IF(G112=(VLOOKUP(A112,Meth2,7,FALSE)),(VLOOKUP(A112,Meth2,8,FALSE)),(VLOOKUP(A112,[2]!LeachSS,28,FALSE)))</f>
        <v>Ceiling (Medium)</v>
      </c>
    </row>
    <row r="113" spans="1:8">
      <c r="A113" s="28" t="s">
        <v>7</v>
      </c>
      <c r="B113" s="8" t="s">
        <v>119</v>
      </c>
      <c r="C113" s="86">
        <f>IF((VLOOKUP(A113,[2]!LeachSS,21,FALSE))="0",(VLOOKUP(A113,[3]!Sthree,11,FALSE)),MIN((VLOOKUP(A113,[3]!Sthree,11,FALSE)),(VLOOKUP(A113,[2]!LeachSS,21,FALSE))))</f>
        <v>0.1</v>
      </c>
      <c r="D113" s="169" t="str">
        <f>IF(C113=(VLOOKUP(A113,Meth2,7,FALSE)),(VLOOKUP(A113,Meth2,8,FALSE)),(VLOOKUP(A113,[2]!LeachSS,22,FALSE)))</f>
        <v>PQL</v>
      </c>
      <c r="E113" s="32">
        <f>IF((VLOOKUP(A113,[2]!LeachSS,24,FALSE))="0",(VLOOKUP(A113,[3]!Sthree,11,FALSE)),MIN((VLOOKUP(A113,[3]!Sthree,11,FALSE)),(VLOOKUP(A113,[2]!LeachSS,24,FALSE))))</f>
        <v>2</v>
      </c>
      <c r="F113" s="98" t="str">
        <f>IF(E113=(VLOOKUP(A113,Meth2,7,FALSE)),(VLOOKUP(A113,Meth2,8,FALSE)),(VLOOKUP(A113,[2]!LeachSS,25,FALSE)))</f>
        <v>Leaching</v>
      </c>
      <c r="G113" s="41">
        <f>IF((VLOOKUP(A113,[2]!LeachSS,27,FALSE))="0",(VLOOKUP(A113,[3]!Sthree,11,FALSE)),MIN((VLOOKUP(A113,[3]!Sthree,11,FALSE)),(VLOOKUP(A113,[2]!LeachSS,27,FALSE))))</f>
        <v>500</v>
      </c>
      <c r="H113" s="92" t="str">
        <f>IF(G113=(VLOOKUP(A113,Meth2,7,FALSE)),(VLOOKUP(A113,Meth2,8,FALSE)),(VLOOKUP(A113,[2]!LeachSS,28,FALSE)))</f>
        <v>Noncancer Risk</v>
      </c>
    </row>
    <row r="114" spans="1:8">
      <c r="A114" s="28" t="s">
        <v>6</v>
      </c>
      <c r="B114" s="8" t="s">
        <v>118</v>
      </c>
      <c r="C114" s="86">
        <f>IF((VLOOKUP(A114,[2]!LeachSS,21,FALSE))="0",(VLOOKUP(A114,[3]!Sthree,11,FALSE)),MIN((VLOOKUP(A114,[3]!Sthree,11,FALSE)),(VLOOKUP(A114,[2]!LeachSS,21,FALSE))))</f>
        <v>0.3</v>
      </c>
      <c r="D114" s="169" t="str">
        <f>IF(C114=(VLOOKUP(A114,Meth2,7,FALSE)),(VLOOKUP(A114,Meth2,8,FALSE)),(VLOOKUP(A114,[2]!LeachSS,22,FALSE)))</f>
        <v>Leaching</v>
      </c>
      <c r="E114" s="32">
        <f>IF((VLOOKUP(A114,[2]!LeachSS,24,FALSE))="0",(VLOOKUP(A114,[3]!Sthree,11,FALSE)),MIN((VLOOKUP(A114,[3]!Sthree,11,FALSE)),(VLOOKUP(A114,[2]!LeachSS,24,FALSE))))</f>
        <v>0.3</v>
      </c>
      <c r="F114" s="98" t="str">
        <f>IF(E114=(VLOOKUP(A114,Meth2,7,FALSE)),(VLOOKUP(A114,Meth2,8,FALSE)),(VLOOKUP(A114,[2]!LeachSS,25,FALSE)))</f>
        <v>Leaching</v>
      </c>
      <c r="G114" s="41">
        <f>IF((VLOOKUP(A114,[2]!LeachSS,27,FALSE))="0",(VLOOKUP(A114,[3]!Sthree,11,FALSE)),MIN((VLOOKUP(A114,[3]!Sthree,11,FALSE)),(VLOOKUP(A114,[2]!LeachSS,27,FALSE))))</f>
        <v>60</v>
      </c>
      <c r="H114" s="92" t="str">
        <f>IF(G114=(VLOOKUP(A114,Meth2,7,FALSE)),(VLOOKUP(A114,Meth2,8,FALSE)),(VLOOKUP(A114,[2]!LeachSS,28,FALSE)))</f>
        <v>Noncancer Risk</v>
      </c>
    </row>
    <row r="115" spans="1:8" ht="13.5" thickBot="1">
      <c r="A115" s="62" t="s">
        <v>5</v>
      </c>
      <c r="B115" s="7" t="s">
        <v>117</v>
      </c>
      <c r="C115" s="87">
        <f>IF((VLOOKUP(A115,[2]!LeachSS,21,FALSE))="0",(VLOOKUP(A115,[3]!Sthree,11,FALSE)),MIN((VLOOKUP(A115,[3]!Sthree,11,FALSE)),(VLOOKUP(A115,[2]!LeachSS,21,FALSE))))</f>
        <v>4</v>
      </c>
      <c r="D115" s="170" t="str">
        <f>IF(C115=(VLOOKUP(A115,Meth2,7,FALSE)),(VLOOKUP(A115,Meth2,8,FALSE)),(VLOOKUP(A115,[2]!LeachSS,22,FALSE)))</f>
        <v>Leaching</v>
      </c>
      <c r="E115" s="36">
        <f>IF((VLOOKUP(A115,[2]!LeachSS,24,FALSE))="0",(VLOOKUP(A115,[3]!Sthree,11,FALSE)),MIN((VLOOKUP(A115,[3]!Sthree,11,FALSE)),(VLOOKUP(A115,[2]!LeachSS,24,FALSE))))</f>
        <v>1000</v>
      </c>
      <c r="F115" s="99" t="str">
        <f>IF(E115=(VLOOKUP(A115,Meth2,7,FALSE)),(VLOOKUP(A115,Meth2,8,FALSE)),(VLOOKUP(A115,[2]!LeachSS,25,FALSE)))</f>
        <v>Leaching</v>
      </c>
      <c r="G115" s="44">
        <f>IF((VLOOKUP(A115,[2]!LeachSS,27,FALSE))="0",(VLOOKUP(A115,[3]!Sthree,11,FALSE)),MIN((VLOOKUP(A115,[3]!Sthree,11,FALSE)),(VLOOKUP(A115,[2]!LeachSS,27,FALSE))))</f>
        <v>600</v>
      </c>
      <c r="H115" s="93" t="str">
        <f>IF(G115=(VLOOKUP(A115,Meth2,7,FALSE)),(VLOOKUP(A115,Meth2,8,FALSE)),(VLOOKUP(A115,[2]!LeachSS,28,FALSE)))</f>
        <v>Leaching</v>
      </c>
    </row>
    <row r="116" spans="1:8">
      <c r="A116" s="28" t="s">
        <v>4</v>
      </c>
      <c r="B116" s="8" t="s">
        <v>116</v>
      </c>
      <c r="C116" s="86">
        <f>IF((VLOOKUP(A116,[2]!LeachSS,21,FALSE))="0",(VLOOKUP(A116,[3]!Sthree,11,FALSE)),MIN((VLOOKUP(A116,[3]!Sthree,11,FALSE)),(VLOOKUP(A116,[2]!LeachSS,21,FALSE))))</f>
        <v>0.7</v>
      </c>
      <c r="D116" s="169" t="str">
        <f>IF(C116=(VLOOKUP(A116,Meth2,7,FALSE)),(VLOOKUP(A116,Meth2,8,FALSE)),(VLOOKUP(A116,[2]!LeachSS,22,FALSE)))</f>
        <v>PQL</v>
      </c>
      <c r="E116" s="32">
        <f>IF((VLOOKUP(A116,[2]!LeachSS,24,FALSE))="0",(VLOOKUP(A116,[3]!Sthree,11,FALSE)),MIN((VLOOKUP(A116,[3]!Sthree,11,FALSE)),(VLOOKUP(A116,[2]!LeachSS,24,FALSE))))</f>
        <v>20</v>
      </c>
      <c r="F116" s="98" t="str">
        <f>IF(E116=(VLOOKUP(A116,Meth2,7,FALSE)),(VLOOKUP(A116,Meth2,8,FALSE)),(VLOOKUP(A116,[2]!LeachSS,25,FALSE)))</f>
        <v>Leaching</v>
      </c>
      <c r="G116" s="41">
        <f>IF((VLOOKUP(A116,[2]!LeachSS,27,FALSE))="0",(VLOOKUP(A116,[3]!Sthree,11,FALSE)),MIN((VLOOKUP(A116,[3]!Sthree,11,FALSE)),(VLOOKUP(A116,[2]!LeachSS,27,FALSE))))</f>
        <v>20</v>
      </c>
      <c r="H116" s="92" t="str">
        <f>IF(G116=(VLOOKUP(A116,Meth2,7,FALSE)),(VLOOKUP(A116,Meth2,8,FALSE)),(VLOOKUP(A116,[2]!LeachSS,28,FALSE)))</f>
        <v>Leaching</v>
      </c>
    </row>
    <row r="117" spans="1:8">
      <c r="A117" s="28" t="s">
        <v>3</v>
      </c>
      <c r="B117" s="8" t="s">
        <v>115</v>
      </c>
      <c r="C117" s="86">
        <f>IF((VLOOKUP(A117,[2]!LeachSS,21,FALSE))="0",(VLOOKUP(A117,[3]!Sthree,11,FALSE)),MIN((VLOOKUP(A117,[3]!Sthree,11,FALSE)),(VLOOKUP(A117,[2]!LeachSS,21,FALSE))))</f>
        <v>700</v>
      </c>
      <c r="D117" s="169" t="str">
        <f>IF(C117=(VLOOKUP(A117,Meth2,7,FALSE)),(VLOOKUP(A117,Meth2,8,FALSE)),(VLOOKUP(A117,[2]!LeachSS,22,FALSE)))</f>
        <v>Noncancer Risk</v>
      </c>
      <c r="E117" s="32">
        <f>IF((VLOOKUP(A117,[2]!LeachSS,24,FALSE))="0",(VLOOKUP(A117,[3]!Sthree,11,FALSE)),MIN((VLOOKUP(A117,[3]!Sthree,11,FALSE)),(VLOOKUP(A117,[2]!LeachSS,24,FALSE))))</f>
        <v>700</v>
      </c>
      <c r="F117" s="98" t="str">
        <f>IF(E117=(VLOOKUP(A117,Meth2,7,FALSE)),(VLOOKUP(A117,Meth2,8,FALSE)),(VLOOKUP(A117,[2]!LeachSS,25,FALSE)))</f>
        <v>Noncancer Risk</v>
      </c>
      <c r="G117" s="41">
        <f>IF((VLOOKUP(A117,[2]!LeachSS,27,FALSE))="0",(VLOOKUP(A117,[3]!Sthree,11,FALSE)),MIN((VLOOKUP(A117,[3]!Sthree,11,FALSE)),(VLOOKUP(A117,[2]!LeachSS,27,FALSE))))</f>
        <v>700</v>
      </c>
      <c r="H117" s="92" t="str">
        <f>IF(G117=(VLOOKUP(A117,Meth2,7,FALSE)),(VLOOKUP(A117,Meth2,8,FALSE)),(VLOOKUP(A117,[2]!LeachSS,28,FALSE)))</f>
        <v>Noncancer Risk</v>
      </c>
    </row>
    <row r="118" spans="1:8">
      <c r="A118" s="28" t="s">
        <v>2</v>
      </c>
      <c r="B118" s="8" t="s">
        <v>114</v>
      </c>
      <c r="C118" s="86">
        <f>IF((VLOOKUP(A118,[2]!LeachSS,21,FALSE))="0",(VLOOKUP(A118,[3]!Sthree,11,FALSE)),MIN((VLOOKUP(A118,[3]!Sthree,11,FALSE)),(VLOOKUP(A118,[2]!LeachSS,21,FALSE))))</f>
        <v>0.9</v>
      </c>
      <c r="D118" s="169" t="str">
        <f>IF(C118=(VLOOKUP(A118,Meth2,7,FALSE)),(VLOOKUP(A118,Meth2,8,FALSE)),(VLOOKUP(A118,[2]!LeachSS,22,FALSE)))</f>
        <v>Leaching</v>
      </c>
      <c r="E118" s="32">
        <f>IF((VLOOKUP(A118,[2]!LeachSS,24,FALSE))="0",(VLOOKUP(A118,[3]!Sthree,11,FALSE)),MIN((VLOOKUP(A118,[3]!Sthree,11,FALSE)),(VLOOKUP(A118,[2]!LeachSS,24,FALSE))))</f>
        <v>0.7</v>
      </c>
      <c r="F118" s="98" t="str">
        <f>IF(E118=(VLOOKUP(A118,Meth2,7,FALSE)),(VLOOKUP(A118,Meth2,8,FALSE)),(VLOOKUP(A118,[2]!LeachSS,25,FALSE)))</f>
        <v>Leaching</v>
      </c>
      <c r="G118" s="41">
        <f>IF((VLOOKUP(A118,[2]!LeachSS,27,FALSE))="0",(VLOOKUP(A118,[3]!Sthree,11,FALSE)),MIN((VLOOKUP(A118,[3]!Sthree,11,FALSE)),(VLOOKUP(A118,[2]!LeachSS,27,FALSE))))</f>
        <v>60</v>
      </c>
      <c r="H118" s="92" t="str">
        <f>IF(G118=(VLOOKUP(A118,Meth2,7,FALSE)),(VLOOKUP(A118,Meth2,8,FALSE)),(VLOOKUP(A118,[2]!LeachSS,28,FALSE)))</f>
        <v>Cancer Risk</v>
      </c>
    </row>
    <row r="119" spans="1:8">
      <c r="A119" s="28" t="s">
        <v>234</v>
      </c>
      <c r="B119" s="8" t="s">
        <v>113</v>
      </c>
      <c r="C119" s="86">
        <f>IF((VLOOKUP(A119,[2]!LeachSS,21,FALSE))="0",(VLOOKUP(A119,[3]!Sthree,11,FALSE)),MIN((VLOOKUP(A119,[3]!Sthree,11,FALSE)),(VLOOKUP(A119,[2]!LeachSS,21,FALSE))))</f>
        <v>400</v>
      </c>
      <c r="D119" s="169" t="str">
        <f>IF(C119=(VLOOKUP(A119,Meth2,7,FALSE)),(VLOOKUP(A119,Meth2,8,FALSE)),(VLOOKUP(A119,[2]!LeachSS,22,FALSE)))</f>
        <v>Leaching</v>
      </c>
      <c r="E119" s="32">
        <f>IF((VLOOKUP(A119,[2]!LeachSS,24,FALSE))="0",(VLOOKUP(A119,[3]!Sthree,11,FALSE)),MIN((VLOOKUP(A119,[3]!Sthree,11,FALSE)),(VLOOKUP(A119,[2]!LeachSS,24,FALSE))))</f>
        <v>100</v>
      </c>
      <c r="F119" s="98" t="str">
        <f>IF(E119=(VLOOKUP(A119,Meth2,7,FALSE)),(VLOOKUP(A119,Meth2,8,FALSE)),(VLOOKUP(A119,[2]!LeachSS,25,FALSE)))</f>
        <v>Leaching</v>
      </c>
      <c r="G119" s="41">
        <f>IF((VLOOKUP(A119,[2]!LeachSS,27,FALSE))="0",(VLOOKUP(A119,[3]!Sthree,11,FALSE)),MIN((VLOOKUP(A119,[3]!Sthree,11,FALSE)),(VLOOKUP(A119,[2]!LeachSS,27,FALSE))))</f>
        <v>3000</v>
      </c>
      <c r="H119" s="92" t="str">
        <f>IF(G119=(VLOOKUP(A119,Meth2,7,FALSE)),(VLOOKUP(A119,Meth2,8,FALSE)),(VLOOKUP(A119,[2]!LeachSS,28,FALSE)))</f>
        <v>Ceiling (Medium)</v>
      </c>
    </row>
    <row r="120" spans="1:8" ht="13.5" thickBot="1">
      <c r="A120" s="62" t="s">
        <v>1</v>
      </c>
      <c r="B120" s="7" t="s">
        <v>112</v>
      </c>
      <c r="C120" s="87">
        <f>IF((VLOOKUP(A120,[2]!LeachSS,21,FALSE))="0",(VLOOKUP(A120,[3]!Sthree,11,FALSE)),MIN((VLOOKUP(A120,[3]!Sthree,11,FALSE)),(VLOOKUP(A120,[2]!LeachSS,21,FALSE))))</f>
        <v>5000</v>
      </c>
      <c r="D120" s="170" t="str">
        <f>IF(C120=(VLOOKUP(A120,Meth2,7,FALSE)),(VLOOKUP(A120,Meth2,8,FALSE)),(VLOOKUP(A120,[2]!LeachSS,22,FALSE)))</f>
        <v>Ceiling (High)</v>
      </c>
      <c r="E120" s="208">
        <f>IF((VLOOKUP(A120,[2]!LeachSS,24,FALSE))="0",(VLOOKUP(A120,[3]!Sthree,11,FALSE)),MIN((VLOOKUP(A120,[3]!Sthree,11,FALSE)),(VLOOKUP(A120,[2]!LeachSS,24,FALSE))))</f>
        <v>5000</v>
      </c>
      <c r="F120" s="99" t="str">
        <f>IF(E120=(VLOOKUP(A120,Meth2,7,FALSE)),(VLOOKUP(A120,Meth2,8,FALSE)),(VLOOKUP(A120,[2]!LeachSS,25,FALSE)))</f>
        <v>Ceiling (High)</v>
      </c>
      <c r="G120" s="209">
        <f>IF((VLOOKUP(A120,[2]!LeachSS,27,FALSE))="0",(VLOOKUP(A120,[3]!Sthree,11,FALSE)),MIN((VLOOKUP(A120,[3]!Sthree,11,FALSE)),(VLOOKUP(A120,[2]!LeachSS,27,FALSE))))</f>
        <v>5000</v>
      </c>
      <c r="H120" s="93" t="str">
        <f>IF(G120=(VLOOKUP(A120,Meth2,7,FALSE)),(VLOOKUP(A120,Meth2,8,FALSE)),(VLOOKUP(A120,[2]!LeachSS,28,FALSE)))</f>
        <v>Ceiling (High)</v>
      </c>
    </row>
    <row r="123" spans="1:8">
      <c r="A123" s="68"/>
      <c r="B123" s="67"/>
    </row>
    <row r="124" spans="1:8">
      <c r="A124" s="66"/>
      <c r="B124" s="67"/>
    </row>
    <row r="125" spans="1:8">
      <c r="A125" s="68"/>
      <c r="B125" s="67"/>
    </row>
    <row r="126" spans="1:8">
      <c r="A126" s="68"/>
      <c r="B126" s="67"/>
    </row>
    <row r="127" spans="1:8">
      <c r="A127" s="68"/>
      <c r="B127" s="67"/>
    </row>
    <row r="128" spans="1:8">
      <c r="A128" s="68"/>
      <c r="B128" s="67"/>
    </row>
    <row r="129" spans="1:2">
      <c r="A129" s="68"/>
      <c r="B129" s="67"/>
    </row>
    <row r="130" spans="1:2">
      <c r="A130" s="68"/>
      <c r="B130" s="67"/>
    </row>
    <row r="131" spans="1:2">
      <c r="A131" s="68"/>
      <c r="B131" s="67"/>
    </row>
    <row r="132" spans="1:2">
      <c r="A132" s="68"/>
      <c r="B132" s="67"/>
    </row>
    <row r="133" spans="1:2">
      <c r="A133" s="68"/>
      <c r="B133" s="67"/>
    </row>
    <row r="134" spans="1:2">
      <c r="A134" s="68"/>
      <c r="B134" s="67"/>
    </row>
    <row r="135" spans="1:2">
      <c r="A135" s="68"/>
      <c r="B135" s="67"/>
    </row>
  </sheetData>
  <mergeCells count="3">
    <mergeCell ref="C1:D1"/>
    <mergeCell ref="E1:F1"/>
    <mergeCell ref="G1:H1"/>
  </mergeCells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ignoredErrors>
    <ignoredError sqref="E90 C90 G90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showZero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RowHeight="12"/>
  <cols>
    <col min="1" max="1" width="46.140625" style="6" bestFit="1" customWidth="1"/>
    <col min="2" max="2" width="10.140625" style="252" customWidth="1"/>
    <col min="3" max="3" width="13.140625" style="149" bestFit="1" customWidth="1"/>
    <col min="4" max="4" width="18.7109375" style="6" bestFit="1" customWidth="1"/>
    <col min="5" max="5" width="13.140625" style="6" bestFit="1" customWidth="1"/>
    <col min="6" max="6" width="19.140625" style="6" bestFit="1" customWidth="1"/>
    <col min="7" max="7" width="13.140625" style="6" bestFit="1" customWidth="1"/>
    <col min="8" max="8" width="19.140625" style="6" bestFit="1" customWidth="1"/>
    <col min="9" max="9" width="10.42578125" style="6" customWidth="1"/>
    <col min="10" max="16384" width="9.140625" style="6"/>
  </cols>
  <sheetData>
    <row r="1" spans="1:9">
      <c r="A1" s="247" t="s">
        <v>266</v>
      </c>
      <c r="B1" s="250"/>
      <c r="C1" s="279" t="s">
        <v>289</v>
      </c>
      <c r="D1" s="280"/>
      <c r="E1" s="281" t="s">
        <v>290</v>
      </c>
      <c r="F1" s="282"/>
      <c r="G1" s="141" t="s">
        <v>291</v>
      </c>
      <c r="H1" s="107"/>
      <c r="I1" s="112"/>
    </row>
    <row r="2" spans="1:9" ht="12.75">
      <c r="A2" s="245" t="s">
        <v>267</v>
      </c>
      <c r="B2" s="251"/>
      <c r="C2" s="101">
        <f>'S-1'!C2</f>
        <v>0</v>
      </c>
      <c r="D2" s="102">
        <f>'S-1'!D2</f>
        <v>0</v>
      </c>
      <c r="E2" s="103">
        <f t="shared" ref="E2:F4" si="0">C2</f>
        <v>0</v>
      </c>
      <c r="F2" s="104">
        <f t="shared" si="0"/>
        <v>0</v>
      </c>
      <c r="G2" s="108">
        <f t="shared" ref="G2:H4" si="1">C2</f>
        <v>0</v>
      </c>
      <c r="H2" s="109">
        <f t="shared" si="1"/>
        <v>0</v>
      </c>
      <c r="I2" s="69"/>
    </row>
    <row r="3" spans="1:9" ht="12.75">
      <c r="A3" s="149"/>
      <c r="C3" s="224">
        <f>'S-1'!C3</f>
        <v>0</v>
      </c>
      <c r="D3" s="225" t="str">
        <f>'S-1'!D3</f>
        <v>Standard</v>
      </c>
      <c r="E3" s="173">
        <f t="shared" si="0"/>
        <v>0</v>
      </c>
      <c r="F3" s="184" t="str">
        <f t="shared" si="0"/>
        <v>Standard</v>
      </c>
      <c r="G3" s="185">
        <f t="shared" si="1"/>
        <v>0</v>
      </c>
      <c r="H3" s="175" t="str">
        <f t="shared" si="1"/>
        <v>Standard</v>
      </c>
    </row>
    <row r="4" spans="1:9" ht="13.5" thickBot="1">
      <c r="A4" s="246" t="s">
        <v>108</v>
      </c>
      <c r="B4" s="12" t="s">
        <v>218</v>
      </c>
      <c r="C4" s="226" t="str">
        <f>'S-1'!C4</f>
        <v>mg/kg</v>
      </c>
      <c r="D4" s="227" t="str">
        <f>'S-1'!D4</f>
        <v>Basis</v>
      </c>
      <c r="E4" s="194" t="str">
        <f t="shared" si="0"/>
        <v>mg/kg</v>
      </c>
      <c r="F4" s="190" t="str">
        <f t="shared" si="0"/>
        <v>Basis</v>
      </c>
      <c r="G4" s="191" t="str">
        <f t="shared" si="1"/>
        <v>mg/kg</v>
      </c>
      <c r="H4" s="192" t="str">
        <f t="shared" si="1"/>
        <v>Basis</v>
      </c>
    </row>
    <row r="5" spans="1:9">
      <c r="A5" s="28" t="s">
        <v>106</v>
      </c>
      <c r="B5" s="11" t="s">
        <v>217</v>
      </c>
      <c r="C5" s="146">
        <f>(VLOOKUP(A5,[3]!Sone,7,FALSE))</f>
        <v>1000</v>
      </c>
      <c r="D5" s="118" t="str">
        <f>(VLOOKUP(A5,[3]!Sone,8,FALSE))</f>
        <v>Ceiling (High)</v>
      </c>
      <c r="E5" s="105">
        <f>(VLOOKUP(A5,[3]!Stwo,8,FALSE))</f>
        <v>3000</v>
      </c>
      <c r="F5" s="116" t="str">
        <f>(VLOOKUP(A5,[3]!Stwo,9,FALSE))</f>
        <v>Ceiling (High)</v>
      </c>
      <c r="G5" s="110">
        <f>(VLOOKUP(A5,[3]!Sthree,11,FALSE))</f>
        <v>5000</v>
      </c>
      <c r="H5" s="113" t="str">
        <f>(VLOOKUP(A5,[3]!Sthree,12,FALSE))</f>
        <v>Ceiling (High)</v>
      </c>
    </row>
    <row r="6" spans="1:9">
      <c r="A6" s="28" t="s">
        <v>105</v>
      </c>
      <c r="B6" s="8" t="s">
        <v>216</v>
      </c>
      <c r="C6" s="147">
        <f>(VLOOKUP(A6,[3]!Sone,7,FALSE))</f>
        <v>1000</v>
      </c>
      <c r="D6" s="119" t="str">
        <f>(VLOOKUP(A6,[3]!Sone,8,FALSE))</f>
        <v>Ceiling (High)</v>
      </c>
      <c r="E6" s="106">
        <f>(VLOOKUP(A6,[3]!Stwo,8,FALSE))</f>
        <v>3000</v>
      </c>
      <c r="F6" s="116" t="str">
        <f>(VLOOKUP(A6,[3]!Stwo,9,FALSE))</f>
        <v>Ceiling (High)</v>
      </c>
      <c r="G6" s="111">
        <f>(VLOOKUP(A6,[3]!Sthree,11,FALSE))</f>
        <v>5000</v>
      </c>
      <c r="H6" s="114" t="str">
        <f>(VLOOKUP(A6,[3]!Sthree,12,FALSE))</f>
        <v>Ceiling (High)</v>
      </c>
    </row>
    <row r="7" spans="1:9">
      <c r="A7" s="28" t="s">
        <v>104</v>
      </c>
      <c r="B7" s="8" t="s">
        <v>215</v>
      </c>
      <c r="C7" s="147">
        <f>(VLOOKUP(A7,[3]!Sone,7,FALSE))</f>
        <v>500</v>
      </c>
      <c r="D7" s="119" t="str">
        <f>(VLOOKUP(A7,[3]!Sone,8,FALSE))</f>
        <v>Ceiling (Medium)</v>
      </c>
      <c r="E7" s="106">
        <f>(VLOOKUP(A7,[3]!Stwo,8,FALSE))</f>
        <v>1000</v>
      </c>
      <c r="F7" s="116" t="str">
        <f>(VLOOKUP(A7,[3]!Stwo,9,FALSE))</f>
        <v>Ceiling (Medium)</v>
      </c>
      <c r="G7" s="111">
        <f>(VLOOKUP(A7,[3]!Sthree,11,FALSE))</f>
        <v>3000</v>
      </c>
      <c r="H7" s="114" t="str">
        <f>(VLOOKUP(A7,[3]!Sthree,12,FALSE))</f>
        <v>Ceiling (Medium)</v>
      </c>
    </row>
    <row r="8" spans="1:9">
      <c r="A8" s="28" t="s">
        <v>103</v>
      </c>
      <c r="B8" s="8" t="s">
        <v>214</v>
      </c>
      <c r="C8" s="147">
        <f>(VLOOKUP(A8,[3]!Sone,7,FALSE))</f>
        <v>0.08</v>
      </c>
      <c r="D8" s="119" t="str">
        <f>(VLOOKUP(A8,[3]!Sone,8,FALSE))</f>
        <v>Cancer Risk</v>
      </c>
      <c r="E8" s="106">
        <f>(VLOOKUP(A8,[3]!Stwo,8,FALSE))</f>
        <v>0.5</v>
      </c>
      <c r="F8" s="116" t="str">
        <f>(VLOOKUP(A8,[3]!Stwo,9,FALSE))</f>
        <v>Cancer Risk</v>
      </c>
      <c r="G8" s="111">
        <f>(VLOOKUP(A8,[3]!Sthree,11,FALSE))</f>
        <v>3</v>
      </c>
      <c r="H8" s="114" t="str">
        <f>(VLOOKUP(A8,[3]!Sthree,12,FALSE))</f>
        <v>Noncancer Risk</v>
      </c>
    </row>
    <row r="9" spans="1:9">
      <c r="A9" s="28" t="s">
        <v>102</v>
      </c>
      <c r="B9" s="8" t="s">
        <v>213</v>
      </c>
      <c r="C9" s="147">
        <f>(VLOOKUP(A9,[3]!Sone,7,FALSE))</f>
        <v>1000</v>
      </c>
      <c r="D9" s="119" t="str">
        <f>(VLOOKUP(A9,[3]!Sone,8,FALSE))</f>
        <v>Ceiling (High)</v>
      </c>
      <c r="E9" s="106">
        <f>(VLOOKUP(A9,[3]!Stwo,8,FALSE))</f>
        <v>3000</v>
      </c>
      <c r="F9" s="116" t="str">
        <f>(VLOOKUP(A9,[3]!Stwo,9,FALSE))</f>
        <v>Ceiling (High)</v>
      </c>
      <c r="G9" s="111">
        <f>(VLOOKUP(A9,[3]!Sthree,11,FALSE))</f>
        <v>5000</v>
      </c>
      <c r="H9" s="114" t="str">
        <f>(VLOOKUP(A9,[3]!Sthree,12,FALSE))</f>
        <v>Ceiling (High)</v>
      </c>
    </row>
    <row r="10" spans="1:9">
      <c r="A10" s="28" t="s">
        <v>101</v>
      </c>
      <c r="B10" s="8" t="s">
        <v>212</v>
      </c>
      <c r="C10" s="147">
        <f>(VLOOKUP(A10,[3]!Sone,7,FALSE))</f>
        <v>20</v>
      </c>
      <c r="D10" s="119" t="str">
        <f>(VLOOKUP(A10,[3]!Sone,8,FALSE))</f>
        <v>Noncancer Risk</v>
      </c>
      <c r="E10" s="106">
        <f>(VLOOKUP(A10,[3]!Stwo,8,FALSE))</f>
        <v>30</v>
      </c>
      <c r="F10" s="116" t="str">
        <f>(VLOOKUP(A10,[3]!Stwo,9,FALSE))</f>
        <v>S-3 Standard</v>
      </c>
      <c r="G10" s="111">
        <f>(VLOOKUP(A10,[3]!Sthree,11,FALSE))</f>
        <v>30</v>
      </c>
      <c r="H10" s="114" t="str">
        <f>(VLOOKUP(A10,[3]!Sthree,12,FALSE))</f>
        <v>Noncancer Risk</v>
      </c>
    </row>
    <row r="11" spans="1:9">
      <c r="A11" s="28" t="s">
        <v>100</v>
      </c>
      <c r="B11" s="8" t="s">
        <v>211</v>
      </c>
      <c r="C11" s="147">
        <f>(VLOOKUP(A11,[3]!Sone,7,FALSE))</f>
        <v>20</v>
      </c>
      <c r="D11" s="119" t="str">
        <f>(VLOOKUP(A11,[3]!Sone,8,FALSE))</f>
        <v>Background</v>
      </c>
      <c r="E11" s="106">
        <f>(VLOOKUP(A11,[3]!Stwo,8,FALSE))</f>
        <v>20</v>
      </c>
      <c r="F11" s="116" t="str">
        <f>(VLOOKUP(A11,[3]!Stwo,9,FALSE))</f>
        <v>Background</v>
      </c>
      <c r="G11" s="111">
        <f>(VLOOKUP(A11,[3]!Sthree,11,FALSE))</f>
        <v>50</v>
      </c>
      <c r="H11" s="114" t="str">
        <f>(VLOOKUP(A11,[3]!Sthree,12,FALSE))</f>
        <v>Noncancer Risk</v>
      </c>
    </row>
    <row r="12" spans="1:9">
      <c r="A12" s="28" t="s">
        <v>99</v>
      </c>
      <c r="B12" s="8" t="s">
        <v>210</v>
      </c>
      <c r="C12" s="147">
        <f>(VLOOKUP(A12,[3]!Sone,7,FALSE))</f>
        <v>1000</v>
      </c>
      <c r="D12" s="119" t="str">
        <f>(VLOOKUP(A12,[3]!Sone,8,FALSE))</f>
        <v>Ceiling (High)</v>
      </c>
      <c r="E12" s="106">
        <f>(VLOOKUP(A12,[3]!Stwo,8,FALSE))</f>
        <v>3000</v>
      </c>
      <c r="F12" s="116" t="str">
        <f>(VLOOKUP(A12,[3]!Stwo,9,FALSE))</f>
        <v>Ceiling (High)</v>
      </c>
      <c r="G12" s="111">
        <f>(VLOOKUP(A12,[3]!Sthree,11,FALSE))</f>
        <v>5000</v>
      </c>
      <c r="H12" s="114" t="str">
        <f>(VLOOKUP(A12,[3]!Sthree,12,FALSE))</f>
        <v>Ceiling (High)</v>
      </c>
    </row>
    <row r="13" spans="1:9">
      <c r="A13" s="28" t="s">
        <v>98</v>
      </c>
      <c r="B13" s="8" t="s">
        <v>209</v>
      </c>
      <c r="C13" s="147">
        <f>(VLOOKUP(A13,[3]!Sone,7,FALSE))</f>
        <v>40</v>
      </c>
      <c r="D13" s="119" t="str">
        <f>(VLOOKUP(A13,[3]!Sone,8,FALSE))</f>
        <v>Cancer Risk</v>
      </c>
      <c r="E13" s="106">
        <f>(VLOOKUP(A13,[3]!Stwo,8,FALSE))</f>
        <v>200</v>
      </c>
      <c r="F13" s="116" t="str">
        <f>(VLOOKUP(A13,[3]!Stwo,9,FALSE))</f>
        <v>Cancer Risk</v>
      </c>
      <c r="G13" s="111">
        <f>(VLOOKUP(A13,[3]!Sthree,11,FALSE))</f>
        <v>1000</v>
      </c>
      <c r="H13" s="114" t="str">
        <f>(VLOOKUP(A13,[3]!Sthree,12,FALSE))</f>
        <v>Noncancer Risk</v>
      </c>
    </row>
    <row r="14" spans="1:9">
      <c r="A14" s="28" t="s">
        <v>97</v>
      </c>
      <c r="B14" s="8" t="s">
        <v>208</v>
      </c>
      <c r="C14" s="147">
        <f>(VLOOKUP(A14,[3]!Sone,7,FALSE))</f>
        <v>7</v>
      </c>
      <c r="D14" s="119" t="str">
        <f>(VLOOKUP(A14,[3]!Sone,8,FALSE))</f>
        <v>Cancer Risk</v>
      </c>
      <c r="E14" s="106">
        <f>(VLOOKUP(A14,[3]!Stwo,8,FALSE))</f>
        <v>40</v>
      </c>
      <c r="F14" s="116" t="str">
        <f>(VLOOKUP(A14,[3]!Stwo,9,FALSE))</f>
        <v>Cancer Risk</v>
      </c>
      <c r="G14" s="111">
        <f>(VLOOKUP(A14,[3]!Sthree,11,FALSE))</f>
        <v>300</v>
      </c>
      <c r="H14" s="114" t="str">
        <f>(VLOOKUP(A14,[3]!Sthree,12,FALSE))</f>
        <v>Cancer Risk</v>
      </c>
    </row>
    <row r="15" spans="1:9">
      <c r="A15" s="28" t="s">
        <v>96</v>
      </c>
      <c r="B15" s="8" t="s">
        <v>207</v>
      </c>
      <c r="C15" s="147">
        <f>(VLOOKUP(A15,[3]!Sone,7,FALSE))</f>
        <v>2</v>
      </c>
      <c r="D15" s="119" t="str">
        <f>(VLOOKUP(A15,[3]!Sone,8,FALSE))</f>
        <v>Background</v>
      </c>
      <c r="E15" s="106">
        <f>(VLOOKUP(A15,[3]!Stwo,8,FALSE))</f>
        <v>7</v>
      </c>
      <c r="F15" s="116" t="str">
        <f>(VLOOKUP(A15,[3]!Stwo,9,FALSE))</f>
        <v>Background</v>
      </c>
      <c r="G15" s="111">
        <f>(VLOOKUP(A15,[3]!Sthree,11,FALSE))</f>
        <v>30</v>
      </c>
      <c r="H15" s="114" t="str">
        <f>(VLOOKUP(A15,[3]!Sthree,12,FALSE))</f>
        <v>Cancer Risk</v>
      </c>
    </row>
    <row r="16" spans="1:9">
      <c r="A16" s="28" t="s">
        <v>95</v>
      </c>
      <c r="B16" s="8" t="s">
        <v>206</v>
      </c>
      <c r="C16" s="147">
        <f>(VLOOKUP(A16,[3]!Sone,7,FALSE))</f>
        <v>7</v>
      </c>
      <c r="D16" s="119" t="str">
        <f>(VLOOKUP(A16,[3]!Sone,8,FALSE))</f>
        <v>Cancer Risk</v>
      </c>
      <c r="E16" s="106">
        <f>(VLOOKUP(A16,[3]!Stwo,8,FALSE))</f>
        <v>40</v>
      </c>
      <c r="F16" s="116" t="str">
        <f>(VLOOKUP(A16,[3]!Stwo,9,FALSE))</f>
        <v>Cancer Risk</v>
      </c>
      <c r="G16" s="111">
        <f>(VLOOKUP(A16,[3]!Sthree,11,FALSE))</f>
        <v>300</v>
      </c>
      <c r="H16" s="114" t="str">
        <f>(VLOOKUP(A16,[3]!Sthree,12,FALSE))</f>
        <v>Cancer Risk</v>
      </c>
    </row>
    <row r="17" spans="1:8">
      <c r="A17" s="28" t="s">
        <v>94</v>
      </c>
      <c r="B17" s="8" t="s">
        <v>205</v>
      </c>
      <c r="C17" s="147">
        <f>(VLOOKUP(A17,[3]!Sone,7,FALSE))</f>
        <v>1000</v>
      </c>
      <c r="D17" s="119" t="str">
        <f>(VLOOKUP(A17,[3]!Sone,8,FALSE))</f>
        <v>Ceiling (High)</v>
      </c>
      <c r="E17" s="106">
        <f>(VLOOKUP(A17,[3]!Stwo,8,FALSE))</f>
        <v>3000</v>
      </c>
      <c r="F17" s="116" t="str">
        <f>(VLOOKUP(A17,[3]!Stwo,9,FALSE))</f>
        <v>Ceiling (High)</v>
      </c>
      <c r="G17" s="111">
        <f>(VLOOKUP(A17,[3]!Sthree,11,FALSE))</f>
        <v>5000</v>
      </c>
      <c r="H17" s="114" t="str">
        <f>(VLOOKUP(A17,[3]!Sthree,12,FALSE))</f>
        <v>Ceiling (High)</v>
      </c>
    </row>
    <row r="18" spans="1:8">
      <c r="A18" s="28" t="s">
        <v>93</v>
      </c>
      <c r="B18" s="8" t="s">
        <v>204</v>
      </c>
      <c r="C18" s="147">
        <f>(VLOOKUP(A18,[3]!Sone,7,FALSE))</f>
        <v>70</v>
      </c>
      <c r="D18" s="119" t="str">
        <f>(VLOOKUP(A18,[3]!Sone,8,FALSE))</f>
        <v>Cancer Risk</v>
      </c>
      <c r="E18" s="106">
        <f>(VLOOKUP(A18,[3]!Stwo,8,FALSE))</f>
        <v>400</v>
      </c>
      <c r="F18" s="116" t="str">
        <f>(VLOOKUP(A18,[3]!Stwo,9,FALSE))</f>
        <v>Cancer Risk</v>
      </c>
      <c r="G18" s="111">
        <f>(VLOOKUP(A18,[3]!Sthree,11,FALSE))</f>
        <v>3000</v>
      </c>
      <c r="H18" s="114" t="str">
        <f>(VLOOKUP(A18,[3]!Sthree,12,FALSE))</f>
        <v>Cancer Risk</v>
      </c>
    </row>
    <row r="19" spans="1:8">
      <c r="A19" s="28" t="s">
        <v>92</v>
      </c>
      <c r="B19" s="8" t="s">
        <v>203</v>
      </c>
      <c r="C19" s="147">
        <f>(VLOOKUP(A19,[3]!Sone,7,FALSE))</f>
        <v>90</v>
      </c>
      <c r="D19" s="119" t="str">
        <f>(VLOOKUP(A19,[3]!Sone,8,FALSE))</f>
        <v>Noncancer Risk</v>
      </c>
      <c r="E19" s="106">
        <f>(VLOOKUP(A19,[3]!Stwo,8,FALSE))</f>
        <v>200</v>
      </c>
      <c r="F19" s="116" t="str">
        <f>(VLOOKUP(A19,[3]!Stwo,9,FALSE))</f>
        <v>S-3 Standard</v>
      </c>
      <c r="G19" s="111">
        <f>(VLOOKUP(A19,[3]!Sthree,11,FALSE))</f>
        <v>200</v>
      </c>
      <c r="H19" s="114" t="str">
        <f>(VLOOKUP(A19,[3]!Sthree,12,FALSE))</f>
        <v>Noncancer Risk</v>
      </c>
    </row>
    <row r="20" spans="1:8">
      <c r="A20" s="28" t="s">
        <v>91</v>
      </c>
      <c r="B20" s="8" t="s">
        <v>202</v>
      </c>
      <c r="C20" s="147">
        <v>1000</v>
      </c>
      <c r="D20" s="119" t="str">
        <f>(VLOOKUP(A20,[3]!Sone,8,FALSE))</f>
        <v>Ceiling (High)</v>
      </c>
      <c r="E20" s="106">
        <v>3000</v>
      </c>
      <c r="F20" s="116" t="str">
        <f>(VLOOKUP(A20,[3]!Stwo,9,FALSE))</f>
        <v>Ceiling (High)</v>
      </c>
      <c r="G20" s="111">
        <f>(VLOOKUP(A20,[3]!Sthree,11,FALSE))</f>
        <v>5000</v>
      </c>
      <c r="H20" s="114" t="str">
        <f>(VLOOKUP(A20,[3]!Sthree,12,FALSE))</f>
        <v>Ceiling (High)</v>
      </c>
    </row>
    <row r="21" spans="1:8">
      <c r="A21" s="28" t="s">
        <v>90</v>
      </c>
      <c r="B21" s="8" t="s">
        <v>201</v>
      </c>
      <c r="C21" s="147">
        <f>(VLOOKUP(A21,[3]!Sone,7,FALSE))</f>
        <v>2</v>
      </c>
      <c r="D21" s="119" t="str">
        <f>(VLOOKUP(A21,[3]!Sone,8,FALSE))</f>
        <v>Cancer Risk</v>
      </c>
      <c r="E21" s="106">
        <f>(VLOOKUP(A21,[3]!Stwo,8,FALSE))</f>
        <v>8</v>
      </c>
      <c r="F21" s="116" t="str">
        <f>(VLOOKUP(A21,[3]!Stwo,9,FALSE))</f>
        <v>Cancer Risk</v>
      </c>
      <c r="G21" s="111">
        <f>(VLOOKUP(A21,[3]!Sthree,11,FALSE))</f>
        <v>80</v>
      </c>
      <c r="H21" s="114" t="str">
        <f>(VLOOKUP(A21,[3]!Sthree,12,FALSE))</f>
        <v>Cancer Risk</v>
      </c>
    </row>
    <row r="22" spans="1:8">
      <c r="A22" s="28" t="s">
        <v>89</v>
      </c>
      <c r="B22" s="8" t="s">
        <v>324</v>
      </c>
      <c r="C22" s="147">
        <f>(VLOOKUP(A22,[3]!Sone,7,FALSE))</f>
        <v>30</v>
      </c>
      <c r="D22" s="119" t="str">
        <f>(VLOOKUP(A22,[3]!Sone,8,FALSE))</f>
        <v>Cancer Risk</v>
      </c>
      <c r="E22" s="106">
        <f>(VLOOKUP(A22,[3]!Stwo,8,FALSE))</f>
        <v>100</v>
      </c>
      <c r="F22" s="116" t="str">
        <f>(VLOOKUP(A22,[3]!Stwo,9,FALSE))</f>
        <v>Cancer Risk</v>
      </c>
      <c r="G22" s="111">
        <f>(VLOOKUP(A22,[3]!Sthree,11,FALSE))</f>
        <v>1000</v>
      </c>
      <c r="H22" s="114" t="str">
        <f>(VLOOKUP(A22,[3]!Sthree,12,FALSE))</f>
        <v>Cancer Risk</v>
      </c>
    </row>
    <row r="23" spans="1:8">
      <c r="A23" s="28" t="s">
        <v>295</v>
      </c>
      <c r="B23" s="8" t="s">
        <v>200</v>
      </c>
      <c r="C23" s="147">
        <f>(VLOOKUP(A23,[3]!Sone,7,FALSE))</f>
        <v>90</v>
      </c>
      <c r="D23" s="119" t="str">
        <f>(VLOOKUP(A23,[3]!Sone,8,FALSE))</f>
        <v>Cancer Risk</v>
      </c>
      <c r="E23" s="106">
        <f>(VLOOKUP(A23,[3]!Stwo,8,FALSE))</f>
        <v>600</v>
      </c>
      <c r="F23" s="116" t="str">
        <f>(VLOOKUP(A23,[3]!Stwo,9,FALSE))</f>
        <v>Cancer Risk</v>
      </c>
      <c r="G23" s="111">
        <f>(VLOOKUP(A23,[3]!Sthree,11,FALSE))</f>
        <v>2000</v>
      </c>
      <c r="H23" s="114" t="str">
        <f>(VLOOKUP(A23,[3]!Sthree,12,FALSE))</f>
        <v>Noncancer Risk</v>
      </c>
    </row>
    <row r="24" spans="1:8">
      <c r="A24" s="28" t="s">
        <v>88</v>
      </c>
      <c r="B24" s="8" t="s">
        <v>199</v>
      </c>
      <c r="C24" s="147">
        <f>(VLOOKUP(A24,[3]!Sone,7,FALSE))</f>
        <v>30</v>
      </c>
      <c r="D24" s="119" t="str">
        <f>(VLOOKUP(A24,[3]!Sone,8,FALSE))</f>
        <v>Cancer Risk</v>
      </c>
      <c r="E24" s="106">
        <f>(VLOOKUP(A24,[3]!Stwo,8,FALSE))</f>
        <v>100</v>
      </c>
      <c r="F24" s="116" t="str">
        <f>(VLOOKUP(A24,[3]!Stwo,9,FALSE))</f>
        <v>Cancer Risk</v>
      </c>
      <c r="G24" s="111">
        <f>(VLOOKUP(A24,[3]!Sthree,11,FALSE))</f>
        <v>500</v>
      </c>
      <c r="H24" s="114" t="str">
        <f>(VLOOKUP(A24,[3]!Sthree,12,FALSE))</f>
        <v>High Volatility</v>
      </c>
    </row>
    <row r="25" spans="1:8">
      <c r="A25" s="28" t="s">
        <v>87</v>
      </c>
      <c r="B25" s="8" t="s">
        <v>198</v>
      </c>
      <c r="C25" s="147">
        <f>(VLOOKUP(A25,[3]!Sone,7,FALSE))</f>
        <v>300</v>
      </c>
      <c r="D25" s="119" t="str">
        <f>(VLOOKUP(A25,[3]!Sone,8,FALSE))</f>
        <v>Cancer Risk</v>
      </c>
      <c r="E25" s="106">
        <f>(VLOOKUP(A25,[3]!Stwo,8,FALSE))</f>
        <v>1000</v>
      </c>
      <c r="F25" s="116" t="str">
        <f>(VLOOKUP(A25,[3]!Stwo,9,FALSE))</f>
        <v>Ceiling (Medium)</v>
      </c>
      <c r="G25" s="111">
        <f>(VLOOKUP(A25,[3]!Sthree,11,FALSE))</f>
        <v>3000</v>
      </c>
      <c r="H25" s="114" t="str">
        <f>(VLOOKUP(A25,[3]!Sthree,12,FALSE))</f>
        <v>Ceiling (Medium)</v>
      </c>
    </row>
    <row r="26" spans="1:8">
      <c r="A26" s="28" t="s">
        <v>86</v>
      </c>
      <c r="B26" s="8" t="s">
        <v>197</v>
      </c>
      <c r="C26" s="147">
        <f>(VLOOKUP(A26,[3]!Sone,7,FALSE))</f>
        <v>90</v>
      </c>
      <c r="D26" s="119" t="str">
        <f>(VLOOKUP(A26,[3]!Sone,8,FALSE))</f>
        <v>Noncancer Risk</v>
      </c>
      <c r="E26" s="106">
        <f>(VLOOKUP(A26,[3]!Stwo,8,FALSE))</f>
        <v>600</v>
      </c>
      <c r="F26" s="116" t="str">
        <f>(VLOOKUP(A26,[3]!Stwo,9,FALSE))</f>
        <v>S-3 Standard</v>
      </c>
      <c r="G26" s="111">
        <f>(VLOOKUP(A26,[3]!Sthree,11,FALSE))</f>
        <v>600</v>
      </c>
      <c r="H26" s="114" t="str">
        <f>(VLOOKUP(A26,[3]!Sthree,12,FALSE))</f>
        <v>Noncancer Risk</v>
      </c>
    </row>
    <row r="27" spans="1:8">
      <c r="A27" s="28" t="s">
        <v>85</v>
      </c>
      <c r="B27" s="8" t="s">
        <v>196</v>
      </c>
      <c r="C27" s="147">
        <f>(VLOOKUP(A27,[3]!Sone,7,FALSE))</f>
        <v>70</v>
      </c>
      <c r="D27" s="119" t="str">
        <f>(VLOOKUP(A27,[3]!Sone,8,FALSE))</f>
        <v>Noncancer Risk</v>
      </c>
      <c r="E27" s="106">
        <f>(VLOOKUP(A27,[3]!Stwo,8,FALSE))</f>
        <v>100</v>
      </c>
      <c r="F27" s="116" t="str">
        <f>(VLOOKUP(A27,[3]!Stwo,9,FALSE))</f>
        <v>S-3 Standard</v>
      </c>
      <c r="G27" s="111">
        <f>(VLOOKUP(A27,[3]!Sthree,11,FALSE))</f>
        <v>100</v>
      </c>
      <c r="H27" s="114" t="str">
        <f>(VLOOKUP(A27,[3]!Sthree,12,FALSE))</f>
        <v>Noncancer Risk</v>
      </c>
    </row>
    <row r="28" spans="1:8">
      <c r="A28" s="28" t="s">
        <v>84</v>
      </c>
      <c r="B28" s="8" t="s">
        <v>195</v>
      </c>
      <c r="C28" s="147">
        <f>(VLOOKUP(A28,[3]!Sone,7,FALSE))</f>
        <v>30</v>
      </c>
      <c r="D28" s="119" t="str">
        <f>(VLOOKUP(A28,[3]!Sone,8,FALSE))</f>
        <v>Cancer Risk</v>
      </c>
      <c r="E28" s="106">
        <f>(VLOOKUP(A28,[3]!Stwo,8,FALSE))</f>
        <v>100</v>
      </c>
      <c r="F28" s="116" t="str">
        <f>(VLOOKUP(A28,[3]!Stwo,9,FALSE))</f>
        <v>Cancer Risk</v>
      </c>
      <c r="G28" s="111">
        <f>(VLOOKUP(A28,[3]!Sthree,11,FALSE))</f>
        <v>1000</v>
      </c>
      <c r="H28" s="114" t="str">
        <f>(VLOOKUP(A28,[3]!Sthree,12,FALSE))</f>
        <v>Noncancer Risk</v>
      </c>
    </row>
    <row r="29" spans="1:8">
      <c r="A29" s="28" t="s">
        <v>83</v>
      </c>
      <c r="B29" s="8" t="s">
        <v>194</v>
      </c>
      <c r="C29" s="147">
        <f>(VLOOKUP(A29,[3]!Sone,7,FALSE))</f>
        <v>5</v>
      </c>
      <c r="D29" s="119" t="str">
        <f>(VLOOKUP(A29,[3]!Sone,8,FALSE))</f>
        <v>Cancer Risk</v>
      </c>
      <c r="E29" s="106">
        <f>(VLOOKUP(A29,[3]!Stwo,8,FALSE))</f>
        <v>30</v>
      </c>
      <c r="F29" s="116" t="str">
        <f>(VLOOKUP(A29,[3]!Stwo,9,FALSE))</f>
        <v>Cancer Risk</v>
      </c>
      <c r="G29" s="111">
        <f>(VLOOKUP(A29,[3]!Sthree,11,FALSE))</f>
        <v>60</v>
      </c>
      <c r="H29" s="114" t="str">
        <f>(VLOOKUP(A29,[3]!Sthree,12,FALSE))</f>
        <v>Noncancer Risk</v>
      </c>
    </row>
    <row r="30" spans="1:8">
      <c r="A30" s="28" t="s">
        <v>82</v>
      </c>
      <c r="B30" s="9" t="s">
        <v>193</v>
      </c>
      <c r="C30" s="147">
        <f>(VLOOKUP(A30,[3]!Sone,7,FALSE))</f>
        <v>7</v>
      </c>
      <c r="D30" s="119" t="str">
        <f>(VLOOKUP(A30,[3]!Sone,8,FALSE))</f>
        <v>Cancer Risk</v>
      </c>
      <c r="E30" s="106">
        <f>(VLOOKUP(A30,[3]!Stwo,8,FALSE))</f>
        <v>40</v>
      </c>
      <c r="F30" s="116" t="str">
        <f>(VLOOKUP(A30,[3]!Stwo,9,FALSE))</f>
        <v>S-3 Standard</v>
      </c>
      <c r="G30" s="111">
        <f>(VLOOKUP(A30,[3]!Sthree,11,FALSE))</f>
        <v>40</v>
      </c>
      <c r="H30" s="114" t="str">
        <f>(VLOOKUP(A30,[3]!Sthree,12,FALSE))</f>
        <v>Noncancer Risk</v>
      </c>
    </row>
    <row r="31" spans="1:8">
      <c r="A31" s="28" t="s">
        <v>81</v>
      </c>
      <c r="B31" s="8" t="s">
        <v>192</v>
      </c>
      <c r="C31" s="147">
        <f>(VLOOKUP(A31,[3]!Sone,7,FALSE))</f>
        <v>500</v>
      </c>
      <c r="D31" s="119" t="str">
        <f>(VLOOKUP(A31,[3]!Sone,8,FALSE))</f>
        <v>Ceiling (Medium)</v>
      </c>
      <c r="E31" s="106">
        <f>(VLOOKUP(A31,[3]!Stwo,8,FALSE))</f>
        <v>1000</v>
      </c>
      <c r="F31" s="116" t="str">
        <f>(VLOOKUP(A31,[3]!Stwo,9,FALSE))</f>
        <v>Ceiling (Medium)</v>
      </c>
      <c r="G31" s="111">
        <f>(VLOOKUP(A31,[3]!Sthree,11,FALSE))</f>
        <v>3000</v>
      </c>
      <c r="H31" s="114" t="str">
        <f>(VLOOKUP(A31,[3]!Sthree,12,FALSE))</f>
        <v>Ceiling (Medium)</v>
      </c>
    </row>
    <row r="32" spans="1:8">
      <c r="A32" s="28" t="s">
        <v>80</v>
      </c>
      <c r="B32" s="8" t="s">
        <v>191</v>
      </c>
      <c r="C32" s="147">
        <f>(VLOOKUP(A32,[3]!Sone,7,FALSE))</f>
        <v>500</v>
      </c>
      <c r="D32" s="119" t="str">
        <f>(VLOOKUP(A32,[3]!Sone,8,FALSE))</f>
        <v>Ceiling (Medium)</v>
      </c>
      <c r="E32" s="106">
        <f>(VLOOKUP(A32,[3]!Stwo,8,FALSE))</f>
        <v>1000</v>
      </c>
      <c r="F32" s="116" t="str">
        <f>(VLOOKUP(A32,[3]!Stwo,9,FALSE))</f>
        <v>Ceiling (Medium)</v>
      </c>
      <c r="G32" s="111">
        <f>(VLOOKUP(A32,[3]!Sthree,11,FALSE))</f>
        <v>1000</v>
      </c>
      <c r="H32" s="114" t="str">
        <f>(VLOOKUP(A32,[3]!Sthree,12,FALSE))</f>
        <v>Noncancer Risk</v>
      </c>
    </row>
    <row r="33" spans="1:8">
      <c r="A33" s="28" t="s">
        <v>79</v>
      </c>
      <c r="B33" s="8" t="s">
        <v>190</v>
      </c>
      <c r="C33" s="147">
        <f>(VLOOKUP(A33,[3]!Sone,7,FALSE))</f>
        <v>100</v>
      </c>
      <c r="D33" s="119" t="str">
        <f>(VLOOKUP(A33,[3]!Sone,8,FALSE))</f>
        <v>Noncancer Risk</v>
      </c>
      <c r="E33" s="106">
        <f>(VLOOKUP(A33,[3]!Stwo,8,FALSE))</f>
        <v>300</v>
      </c>
      <c r="F33" s="116" t="str">
        <f>(VLOOKUP(A33,[3]!Stwo,9,FALSE))</f>
        <v>S-3 Standard</v>
      </c>
      <c r="G33" s="111">
        <f>(VLOOKUP(A33,[3]!Sthree,11,FALSE))</f>
        <v>300</v>
      </c>
      <c r="H33" s="114" t="str">
        <f>(VLOOKUP(A33,[3]!Sthree,12,FALSE))</f>
        <v>Noncancer Risk</v>
      </c>
    </row>
    <row r="34" spans="1:8">
      <c r="A34" s="28" t="s">
        <v>78</v>
      </c>
      <c r="B34" s="8" t="s">
        <v>189</v>
      </c>
      <c r="C34" s="147">
        <f>(VLOOKUP(A34,[3]!Sone,7,FALSE))</f>
        <v>100</v>
      </c>
      <c r="D34" s="119" t="str">
        <f>(VLOOKUP(A34,[3]!Sone,8,FALSE))</f>
        <v>Lower of Cr III and VI</v>
      </c>
      <c r="E34" s="106">
        <f>(VLOOKUP(A34,[3]!Stwo,8,FALSE))</f>
        <v>200</v>
      </c>
      <c r="F34" s="116" t="str">
        <f>(VLOOKUP(A34,[3]!Stwo,9,FALSE))</f>
        <v>Lower of CrIII and CrIV</v>
      </c>
      <c r="G34" s="111">
        <f>(VLOOKUP(A34,[3]!Sthree,11,FALSE))</f>
        <v>200</v>
      </c>
      <c r="H34" s="114" t="str">
        <f>(VLOOKUP(A34,[3]!Sthree,12,FALSE))</f>
        <v>Lower of CrIII and CrIV</v>
      </c>
    </row>
    <row r="35" spans="1:8">
      <c r="A35" s="28" t="s">
        <v>77</v>
      </c>
      <c r="B35" s="8" t="s">
        <v>188</v>
      </c>
      <c r="C35" s="147">
        <f>(VLOOKUP(A35,[3]!Sone,7,FALSE))</f>
        <v>1000</v>
      </c>
      <c r="D35" s="119" t="str">
        <f>(VLOOKUP(A35,[3]!Sone,8,FALSE))</f>
        <v>Ceiling (High)</v>
      </c>
      <c r="E35" s="106">
        <f>(VLOOKUP(A35,[3]!Stwo,8,FALSE))</f>
        <v>3000</v>
      </c>
      <c r="F35" s="116" t="str">
        <f>(VLOOKUP(A35,[3]!Stwo,9,FALSE))</f>
        <v>Ceiling (High)</v>
      </c>
      <c r="G35" s="111">
        <f>(VLOOKUP(A35,[3]!Sthree,11,FALSE))</f>
        <v>5000</v>
      </c>
      <c r="H35" s="114" t="str">
        <f>(VLOOKUP(A35,[3]!Sthree,12,FALSE))</f>
        <v>Ceiling (High)</v>
      </c>
    </row>
    <row r="36" spans="1:8">
      <c r="A36" s="28" t="s">
        <v>76</v>
      </c>
      <c r="B36" s="8" t="s">
        <v>187</v>
      </c>
      <c r="C36" s="147">
        <f>(VLOOKUP(A36,[3]!Sone,7,FALSE))</f>
        <v>100</v>
      </c>
      <c r="D36" s="119" t="str">
        <f>(VLOOKUP(A36,[3]!Sone,8,FALSE))</f>
        <v>Noncancer Risk</v>
      </c>
      <c r="E36" s="106">
        <f>(VLOOKUP(A36,[3]!Stwo,8,FALSE))</f>
        <v>200</v>
      </c>
      <c r="F36" s="116" t="str">
        <f>(VLOOKUP(A36,[3]!Stwo,9,FALSE))</f>
        <v>Dermal Do Not Exceed</v>
      </c>
      <c r="G36" s="111">
        <f>(VLOOKUP(A36,[3]!Sthree,11,FALSE))</f>
        <v>200</v>
      </c>
      <c r="H36" s="114" t="str">
        <f>(VLOOKUP(A36,[3]!Sthree,12,FALSE))</f>
        <v>Dermal Do Not Exceed</v>
      </c>
    </row>
    <row r="37" spans="1:8">
      <c r="A37" s="28" t="s">
        <v>75</v>
      </c>
      <c r="B37" s="8" t="s">
        <v>186</v>
      </c>
      <c r="C37" s="147">
        <f>(VLOOKUP(A37,[3]!Sone,7,FALSE))</f>
        <v>70</v>
      </c>
      <c r="D37" s="119" t="str">
        <f>(VLOOKUP(A37,[3]!Sone,8,FALSE))</f>
        <v>Cancer Risk</v>
      </c>
      <c r="E37" s="106">
        <f>(VLOOKUP(A37,[3]!Stwo,8,FALSE))</f>
        <v>400</v>
      </c>
      <c r="F37" s="116" t="str">
        <f>(VLOOKUP(A37,[3]!Stwo,9,FALSE))</f>
        <v>Cancer Risk</v>
      </c>
      <c r="G37" s="111">
        <f>(VLOOKUP(A37,[3]!Sthree,11,FALSE))</f>
        <v>3000</v>
      </c>
      <c r="H37" s="114" t="str">
        <f>(VLOOKUP(A37,[3]!Sthree,12,FALSE))</f>
        <v>Cancer Risk</v>
      </c>
    </row>
    <row r="38" spans="1:8">
      <c r="A38" s="28" t="s">
        <v>74</v>
      </c>
      <c r="B38" s="8" t="s">
        <v>185</v>
      </c>
      <c r="C38" s="147">
        <f>(VLOOKUP(A38,[3]!Sone,7,FALSE))</f>
        <v>30</v>
      </c>
      <c r="D38" s="119" t="str">
        <f>(VLOOKUP(A38,[3]!Sone,8,FALSE))</f>
        <v>Noncancer Risk</v>
      </c>
      <c r="E38" s="106">
        <f>(VLOOKUP(A38,[3]!Stwo,8,FALSE))</f>
        <v>400</v>
      </c>
      <c r="F38" s="116" t="str">
        <f>(VLOOKUP(A38,[3]!Stwo,9,FALSE))</f>
        <v>Noncancer Risk</v>
      </c>
      <c r="G38" s="111">
        <f>(VLOOKUP(A38,[3]!Sthree,11,FALSE))</f>
        <v>500</v>
      </c>
      <c r="H38" s="114" t="str">
        <f>(VLOOKUP(A38,[3]!Sthree,12,FALSE))</f>
        <v>Noncancer Risk</v>
      </c>
    </row>
    <row r="39" spans="1:8">
      <c r="A39" s="28" t="s">
        <v>73</v>
      </c>
      <c r="B39" s="8" t="s">
        <v>184</v>
      </c>
      <c r="C39" s="147">
        <f>(VLOOKUP(A39,[3]!Sone,7,FALSE))</f>
        <v>0.7</v>
      </c>
      <c r="D39" s="119" t="str">
        <f>(VLOOKUP(A39,[3]!Sone,8,FALSE))</f>
        <v>Cancer Risk</v>
      </c>
      <c r="E39" s="106">
        <f>(VLOOKUP(A39,[3]!Stwo,8,FALSE))</f>
        <v>4</v>
      </c>
      <c r="F39" s="116" t="str">
        <f>(VLOOKUP(A39,[3]!Stwo,9,FALSE))</f>
        <v>Cancer Risk</v>
      </c>
      <c r="G39" s="111">
        <f>(VLOOKUP(A39,[3]!Sthree,11,FALSE))</f>
        <v>30</v>
      </c>
      <c r="H39" s="114" t="str">
        <f>(VLOOKUP(A39,[3]!Sthree,12,FALSE))</f>
        <v>Cancer Risk</v>
      </c>
    </row>
    <row r="40" spans="1:8">
      <c r="A40" s="28" t="s">
        <v>72</v>
      </c>
      <c r="B40" s="8" t="s">
        <v>183</v>
      </c>
      <c r="C40" s="147">
        <f>(VLOOKUP(A40,[3]!Sone,7,FALSE))</f>
        <v>20</v>
      </c>
      <c r="D40" s="119" t="str">
        <f>(VLOOKUP(A40,[3]!Sone,8,FALSE))</f>
        <v>Cancer Risk</v>
      </c>
      <c r="E40" s="106">
        <f>(VLOOKUP(A40,[3]!Stwo,8,FALSE))</f>
        <v>100</v>
      </c>
      <c r="F40" s="116" t="str">
        <f>(VLOOKUP(A40,[3]!Stwo,9,FALSE))</f>
        <v>Cancer Risk</v>
      </c>
      <c r="G40" s="111">
        <f>(VLOOKUP(A40,[3]!Sthree,11,FALSE))</f>
        <v>500</v>
      </c>
      <c r="H40" s="114" t="str">
        <f>(VLOOKUP(A40,[3]!Sthree,12,FALSE))</f>
        <v>High Volatility</v>
      </c>
    </row>
    <row r="41" spans="1:8">
      <c r="A41" s="28" t="s">
        <v>71</v>
      </c>
      <c r="B41" s="8" t="s">
        <v>182</v>
      </c>
      <c r="C41" s="147">
        <f>(VLOOKUP(A41,[3]!Sone,7,FALSE))</f>
        <v>1000</v>
      </c>
      <c r="D41" s="119" t="str">
        <f>(VLOOKUP(A41,[3]!Sone,8,FALSE))</f>
        <v>Ceiling (High)</v>
      </c>
      <c r="E41" s="106">
        <f>(VLOOKUP(A41,[3]!Stwo,8,FALSE))</f>
        <v>3000</v>
      </c>
      <c r="F41" s="116" t="str">
        <f>(VLOOKUP(A41,[3]!Stwo,9,FALSE))</f>
        <v>Ceiling (High)</v>
      </c>
      <c r="G41" s="111">
        <f>(VLOOKUP(A41,[3]!Sthree,11,FALSE))</f>
        <v>5000</v>
      </c>
      <c r="H41" s="114" t="str">
        <f>(VLOOKUP(A41,[3]!Sthree,12,FALSE))</f>
        <v>Ceiling (High)</v>
      </c>
    </row>
    <row r="42" spans="1:8">
      <c r="A42" s="28" t="s">
        <v>70</v>
      </c>
      <c r="B42" s="8" t="s">
        <v>181</v>
      </c>
      <c r="C42" s="147">
        <f>(VLOOKUP(A42,[3]!Sone,7,FALSE))</f>
        <v>100</v>
      </c>
      <c r="D42" s="119" t="str">
        <f>(VLOOKUP(A42,[3]!Sone,8,FALSE))</f>
        <v>Ceiling (Low)</v>
      </c>
      <c r="E42" s="106">
        <f>(VLOOKUP(A42,[3]!Stwo,8,FALSE))</f>
        <v>500</v>
      </c>
      <c r="F42" s="116" t="str">
        <f>(VLOOKUP(A42,[3]!Stwo,9,FALSE))</f>
        <v>Ceiling (Low)</v>
      </c>
      <c r="G42" s="111">
        <f>(VLOOKUP(A42,[3]!Sthree,11,FALSE))</f>
        <v>500</v>
      </c>
      <c r="H42" s="114" t="str">
        <f>(VLOOKUP(A42,[3]!Sthree,12,FALSE))</f>
        <v>High Volatility</v>
      </c>
    </row>
    <row r="43" spans="1:8">
      <c r="A43" s="28" t="s">
        <v>69</v>
      </c>
      <c r="B43" s="8" t="s">
        <v>180</v>
      </c>
      <c r="C43" s="147">
        <f>(VLOOKUP(A43,[3]!Sone,7,FALSE))</f>
        <v>80</v>
      </c>
      <c r="D43" s="119" t="str">
        <f>(VLOOKUP(A43,[3]!Sone,8,FALSE))</f>
        <v>Cancer Risk</v>
      </c>
      <c r="E43" s="106">
        <f>(VLOOKUP(A43,[3]!Stwo,8,FALSE))</f>
        <v>400</v>
      </c>
      <c r="F43" s="116" t="str">
        <f>(VLOOKUP(A43,[3]!Stwo,9,FALSE))</f>
        <v>Cancer Risk</v>
      </c>
      <c r="G43" s="111">
        <f>(VLOOKUP(A43,[3]!Sthree,11,FALSE))</f>
        <v>3000</v>
      </c>
      <c r="H43" s="114" t="str">
        <f>(VLOOKUP(A43,[3]!Sthree,12,FALSE))</f>
        <v>Ceiling (Medium)</v>
      </c>
    </row>
    <row r="44" spans="1:8" ht="12.75" thickBot="1">
      <c r="A44" s="62" t="s">
        <v>68</v>
      </c>
      <c r="B44" s="7" t="s">
        <v>179</v>
      </c>
      <c r="C44" s="148">
        <f>(VLOOKUP(A44,[3]!Sone,7,FALSE))</f>
        <v>3</v>
      </c>
      <c r="D44" s="120" t="str">
        <f>(VLOOKUP(A44,[3]!Sone,8,FALSE))</f>
        <v>Cancer Risk</v>
      </c>
      <c r="E44" s="248">
        <f>(VLOOKUP(A44,[3]!Stwo,8,FALSE))</f>
        <v>20</v>
      </c>
      <c r="F44" s="117" t="str">
        <f>(VLOOKUP(A44,[3]!Stwo,9,FALSE))</f>
        <v>Cancer Risk</v>
      </c>
      <c r="G44" s="249">
        <f>(VLOOKUP(A44,[3]!Sthree,11,FALSE))</f>
        <v>100</v>
      </c>
      <c r="H44" s="115" t="str">
        <f>(VLOOKUP(A44,[3]!Sthree,12,FALSE))</f>
        <v>Cancer Risk</v>
      </c>
    </row>
    <row r="45" spans="1:8">
      <c r="A45" s="63" t="s">
        <v>67</v>
      </c>
      <c r="B45" s="8" t="s">
        <v>178</v>
      </c>
      <c r="C45" s="147">
        <f>(VLOOKUP(A45,[3]!Sone,7,FALSE))</f>
        <v>8</v>
      </c>
      <c r="D45" s="119" t="str">
        <f>(VLOOKUP(A45,[3]!Sone,8,FALSE))</f>
        <v>Cancer Risk</v>
      </c>
      <c r="E45" s="106">
        <f>(VLOOKUP(A45,[3]!Stwo,8,FALSE))</f>
        <v>40</v>
      </c>
      <c r="F45" s="116" t="str">
        <f>(VLOOKUP(A45,[3]!Stwo,9,FALSE))</f>
        <v>Cancer Risk</v>
      </c>
      <c r="G45" s="111">
        <f>(VLOOKUP(A45,[3]!Sthree,11,FALSE))</f>
        <v>60</v>
      </c>
      <c r="H45" s="114" t="str">
        <f>(VLOOKUP(A45,[3]!Sthree,12,FALSE))</f>
        <v>Noncancer Risk</v>
      </c>
    </row>
    <row r="46" spans="1:8">
      <c r="A46" s="63" t="s">
        <v>66</v>
      </c>
      <c r="B46" s="8" t="s">
        <v>177</v>
      </c>
      <c r="C46" s="147">
        <f>(VLOOKUP(A46,[3]!Sone,7,FALSE))</f>
        <v>6</v>
      </c>
      <c r="D46" s="119" t="str">
        <f>(VLOOKUP(A46,[3]!Sone,8,FALSE))</f>
        <v>Cancer Risk</v>
      </c>
      <c r="E46" s="106">
        <f>(VLOOKUP(A46,[3]!Stwo,8,FALSE))</f>
        <v>30</v>
      </c>
      <c r="F46" s="116" t="str">
        <f>(VLOOKUP(A46,[3]!Stwo,9,FALSE))</f>
        <v>Cancer Risk</v>
      </c>
      <c r="G46" s="111">
        <f>(VLOOKUP(A46,[3]!Sthree,11,FALSE))</f>
        <v>60</v>
      </c>
      <c r="H46" s="114" t="str">
        <f>(VLOOKUP(A46,[3]!Sthree,12,FALSE))</f>
        <v>Noncancer Risk</v>
      </c>
    </row>
    <row r="47" spans="1:8">
      <c r="A47" s="28" t="s">
        <v>65</v>
      </c>
      <c r="B47" s="8" t="s">
        <v>176</v>
      </c>
      <c r="C47" s="147">
        <f>(VLOOKUP(A47,[3]!Sone,7,FALSE))</f>
        <v>6</v>
      </c>
      <c r="D47" s="119" t="str">
        <f>(VLOOKUP(A47,[3]!Sone,8,FALSE))</f>
        <v>Cancer Risk</v>
      </c>
      <c r="E47" s="106">
        <f>(VLOOKUP(A47,[3]!Stwo,8,FALSE))</f>
        <v>30</v>
      </c>
      <c r="F47" s="116" t="str">
        <f>(VLOOKUP(A47,[3]!Stwo,9,FALSE))</f>
        <v>Cancer Risk</v>
      </c>
      <c r="G47" s="111">
        <f>(VLOOKUP(A47,[3]!Sthree,11,FALSE))</f>
        <v>60</v>
      </c>
      <c r="H47" s="114" t="str">
        <f>(VLOOKUP(A47,[3]!Sthree,12,FALSE))</f>
        <v>Noncancer Risk</v>
      </c>
    </row>
    <row r="48" spans="1:8">
      <c r="A48" s="28" t="s">
        <v>64</v>
      </c>
      <c r="B48" s="8" t="s">
        <v>175</v>
      </c>
      <c r="C48" s="147">
        <f>(VLOOKUP(A48,[3]!Sone,7,FALSE))</f>
        <v>500</v>
      </c>
      <c r="D48" s="119" t="str">
        <f>(VLOOKUP(A48,[3]!Sone,8,FALSE))</f>
        <v>Ceiling (Medium)</v>
      </c>
      <c r="E48" s="106">
        <f>(VLOOKUP(A48,[3]!Stwo,8,FALSE))</f>
        <v>1000</v>
      </c>
      <c r="F48" s="116" t="str">
        <f>(VLOOKUP(A48,[3]!Stwo,9,FALSE))</f>
        <v>Ceiling (Medium)</v>
      </c>
      <c r="G48" s="111">
        <f>(VLOOKUP(A48,[3]!Sthree,11,FALSE))</f>
        <v>3000</v>
      </c>
      <c r="H48" s="114" t="str">
        <f>(VLOOKUP(A48,[3]!Sthree,12,FALSE))</f>
        <v>Ceiling (Medium)</v>
      </c>
    </row>
    <row r="49" spans="1:8">
      <c r="A49" s="28" t="s">
        <v>63</v>
      </c>
      <c r="B49" s="8" t="s">
        <v>174</v>
      </c>
      <c r="C49" s="147">
        <f>(VLOOKUP(A49,[3]!Sone,7,FALSE))</f>
        <v>20</v>
      </c>
      <c r="D49" s="119" t="str">
        <f>(VLOOKUP(A49,[3]!Sone,8,FALSE))</f>
        <v>Cancer Risk</v>
      </c>
      <c r="E49" s="106">
        <f>(VLOOKUP(A49,[3]!Stwo,8,FALSE))</f>
        <v>100</v>
      </c>
      <c r="F49" s="116" t="str">
        <f>(VLOOKUP(A49,[3]!Stwo,9,FALSE))</f>
        <v>Cancer Risk</v>
      </c>
      <c r="G49" s="111">
        <f>(VLOOKUP(A49,[3]!Sthree,11,FALSE))</f>
        <v>900</v>
      </c>
      <c r="H49" s="114" t="str">
        <f>(VLOOKUP(A49,[3]!Sthree,12,FALSE))</f>
        <v>Cancer Risk</v>
      </c>
    </row>
    <row r="50" spans="1:8">
      <c r="A50" s="28" t="s">
        <v>62</v>
      </c>
      <c r="B50" s="8" t="s">
        <v>173</v>
      </c>
      <c r="C50" s="147">
        <f>(VLOOKUP(A50,[3]!Sone,7,FALSE))</f>
        <v>500</v>
      </c>
      <c r="D50" s="119" t="str">
        <f>(VLOOKUP(A50,[3]!Sone,8,FALSE))</f>
        <v>Ceiling (Medium)</v>
      </c>
      <c r="E50" s="106">
        <f>(VLOOKUP(A50,[3]!Stwo,8,FALSE))</f>
        <v>1000</v>
      </c>
      <c r="F50" s="116" t="str">
        <f>(VLOOKUP(A50,[3]!Stwo,9,FALSE))</f>
        <v>Ceiling (Medium)</v>
      </c>
      <c r="G50" s="111">
        <f>(VLOOKUP(A50,[3]!Sthree,11,FALSE))</f>
        <v>3000</v>
      </c>
      <c r="H50" s="114" t="str">
        <f>(VLOOKUP(A50,[3]!Sthree,12,FALSE))</f>
        <v>Ceiling (Medium)</v>
      </c>
    </row>
    <row r="51" spans="1:8">
      <c r="A51" s="28" t="s">
        <v>61</v>
      </c>
      <c r="B51" s="8" t="s">
        <v>172</v>
      </c>
      <c r="C51" s="147">
        <f>(VLOOKUP(A51,[3]!Sone,7,FALSE))</f>
        <v>100</v>
      </c>
      <c r="D51" s="119" t="str">
        <f>(VLOOKUP(A51,[3]!Sone,8,FALSE))</f>
        <v>Ceiling (Low)</v>
      </c>
      <c r="E51" s="106">
        <f>(VLOOKUP(A51,[3]!Stwo,8,FALSE))</f>
        <v>500</v>
      </c>
      <c r="F51" s="116" t="str">
        <f>(VLOOKUP(A51,[3]!Stwo,9,FALSE))</f>
        <v>Ceiling (Low)</v>
      </c>
      <c r="G51" s="111">
        <f>(VLOOKUP(A51,[3]!Sthree,11,FALSE))</f>
        <v>500</v>
      </c>
      <c r="H51" s="114" t="str">
        <f>(VLOOKUP(A51,[3]!Sthree,12,FALSE))</f>
        <v>High Volatility</v>
      </c>
    </row>
    <row r="52" spans="1:8">
      <c r="A52" s="28" t="s">
        <v>60</v>
      </c>
      <c r="B52" s="8" t="s">
        <v>171</v>
      </c>
      <c r="C52" s="147">
        <f>(VLOOKUP(A52,[3]!Sone,7,FALSE))</f>
        <v>500</v>
      </c>
      <c r="D52" s="119" t="str">
        <f>(VLOOKUP(A52,[3]!Sone,8,FALSE))</f>
        <v>Ceiling (Medium)</v>
      </c>
      <c r="E52" s="106">
        <f>(VLOOKUP(A52,[3]!Stwo,8,FALSE))</f>
        <v>1000</v>
      </c>
      <c r="F52" s="116" t="str">
        <f>(VLOOKUP(A52,[3]!Stwo,9,FALSE))</f>
        <v>Ceiling (Medium)</v>
      </c>
      <c r="G52" s="111">
        <f>(VLOOKUP(A52,[3]!Sthree,11,FALSE))</f>
        <v>3000</v>
      </c>
      <c r="H52" s="114" t="str">
        <f>(VLOOKUP(A52,[3]!Sthree,12,FALSE))</f>
        <v>Ceiling (Medium)</v>
      </c>
    </row>
    <row r="53" spans="1:8">
      <c r="A53" s="28" t="s">
        <v>59</v>
      </c>
      <c r="B53" s="8" t="s">
        <v>170</v>
      </c>
      <c r="C53" s="147">
        <f>(VLOOKUP(A53,[3]!Sone,7,FALSE))</f>
        <v>400</v>
      </c>
      <c r="D53" s="119" t="str">
        <f>(VLOOKUP(A53,[3]!Sone,8,FALSE))</f>
        <v>Noncancer Risk</v>
      </c>
      <c r="E53" s="106">
        <f>(VLOOKUP(A53,[3]!Stwo,8,FALSE))</f>
        <v>700</v>
      </c>
      <c r="F53" s="116" t="str">
        <f>(VLOOKUP(A53,[3]!Stwo,9,FALSE))</f>
        <v>S-3 Standard</v>
      </c>
      <c r="G53" s="111">
        <f>(VLOOKUP(A53,[3]!Sthree,11,FALSE))</f>
        <v>700</v>
      </c>
      <c r="H53" s="114" t="str">
        <f>(VLOOKUP(A53,[3]!Sthree,12,FALSE))</f>
        <v>Noncancer Risk</v>
      </c>
    </row>
    <row r="54" spans="1:8">
      <c r="A54" s="28" t="s">
        <v>58</v>
      </c>
      <c r="B54" s="8" t="s">
        <v>169</v>
      </c>
      <c r="C54" s="147">
        <f>(VLOOKUP(A54,[3]!Sone,7,FALSE))</f>
        <v>60</v>
      </c>
      <c r="D54" s="119" t="str">
        <f>(VLOOKUP(A54,[3]!Sone,8,FALSE))</f>
        <v>Noncancer Risk</v>
      </c>
      <c r="E54" s="106">
        <f>(VLOOKUP(A54,[3]!Stwo,8,FALSE))</f>
        <v>600</v>
      </c>
      <c r="F54" s="116" t="str">
        <f>(VLOOKUP(A54,[3]!Stwo,9,FALSE))</f>
        <v>S-3 Standard</v>
      </c>
      <c r="G54" s="111">
        <f>(VLOOKUP(A54,[3]!Sthree,11,FALSE))</f>
        <v>600</v>
      </c>
      <c r="H54" s="114" t="str">
        <f>(VLOOKUP(A54,[3]!Sthree,12,FALSE))</f>
        <v>Noncancer Risk</v>
      </c>
    </row>
    <row r="55" spans="1:8">
      <c r="A55" s="28" t="s">
        <v>57</v>
      </c>
      <c r="B55" s="8" t="s">
        <v>168</v>
      </c>
      <c r="C55" s="147">
        <f>(VLOOKUP(A55,[3]!Sone,7,FALSE))</f>
        <v>30</v>
      </c>
      <c r="D55" s="119" t="str">
        <f>(VLOOKUP(A55,[3]!Sone,8,FALSE))</f>
        <v>Cancer Risk</v>
      </c>
      <c r="E55" s="106">
        <f>(VLOOKUP(A55,[3]!Stwo,8,FALSE))</f>
        <v>100</v>
      </c>
      <c r="F55" s="116" t="str">
        <f>(VLOOKUP(A55,[3]!Stwo,9,FALSE))</f>
        <v>Cancer Risk</v>
      </c>
      <c r="G55" s="111">
        <f>(VLOOKUP(A55,[3]!Sthree,11,FALSE))</f>
        <v>1000</v>
      </c>
      <c r="H55" s="114" t="str">
        <f>(VLOOKUP(A55,[3]!Sthree,12,FALSE))</f>
        <v>Ceiling (Low)</v>
      </c>
    </row>
    <row r="56" spans="1:8">
      <c r="A56" s="28" t="s">
        <v>56</v>
      </c>
      <c r="B56" s="8" t="s">
        <v>167</v>
      </c>
      <c r="C56" s="147">
        <f>(VLOOKUP(A56,[3]!Sone,7,FALSE))</f>
        <v>20</v>
      </c>
      <c r="D56" s="119" t="str">
        <f>(VLOOKUP(A56,[3]!Sone,8,FALSE))</f>
        <v>Cancer Risk</v>
      </c>
      <c r="E56" s="106">
        <f>(VLOOKUP(A56,[3]!Stwo,8,FALSE))</f>
        <v>90</v>
      </c>
      <c r="F56" s="116" t="str">
        <f>(VLOOKUP(A56,[3]!Stwo,9,FALSE))</f>
        <v>Cancer Risk</v>
      </c>
      <c r="G56" s="111">
        <f>(VLOOKUP(A56,[3]!Sthree,11,FALSE))</f>
        <v>900</v>
      </c>
      <c r="H56" s="114" t="str">
        <f>(VLOOKUP(A56,[3]!Sthree,12,FALSE))</f>
        <v>Cancer Risk</v>
      </c>
    </row>
    <row r="57" spans="1:8">
      <c r="A57" s="28" t="s">
        <v>55</v>
      </c>
      <c r="B57" s="8" t="s">
        <v>166</v>
      </c>
      <c r="C57" s="147">
        <f>(VLOOKUP(A57,[3]!Sone,7,FALSE))</f>
        <v>0.08</v>
      </c>
      <c r="D57" s="119" t="str">
        <f>(VLOOKUP(A57,[3]!Sone,8,FALSE))</f>
        <v>Cancer Risk</v>
      </c>
      <c r="E57" s="106">
        <f>(VLOOKUP(A57,[3]!Stwo,8,FALSE))</f>
        <v>0.5</v>
      </c>
      <c r="F57" s="116" t="str">
        <f>(VLOOKUP(A57,[3]!Stwo,9,FALSE))</f>
        <v>Cancer Risk</v>
      </c>
      <c r="G57" s="111">
        <f>(VLOOKUP(A57,[3]!Sthree,11,FALSE))</f>
        <v>3</v>
      </c>
      <c r="H57" s="114" t="str">
        <f>(VLOOKUP(A57,[3]!Sthree,12,FALSE))</f>
        <v>Cancer Risk</v>
      </c>
    </row>
    <row r="58" spans="1:8">
      <c r="A58" s="28" t="s">
        <v>54</v>
      </c>
      <c r="B58" s="8" t="s">
        <v>165</v>
      </c>
      <c r="C58" s="147">
        <f>(VLOOKUP(A58,[3]!Sone,7,FALSE))</f>
        <v>1000</v>
      </c>
      <c r="D58" s="119" t="str">
        <f>(VLOOKUP(A58,[3]!Sone,8,FALSE))</f>
        <v>Ceiling (High)</v>
      </c>
      <c r="E58" s="106">
        <f>(VLOOKUP(A58,[3]!Stwo,8,FALSE))</f>
        <v>3000</v>
      </c>
      <c r="F58" s="116" t="str">
        <f>(VLOOKUP(A58,[3]!Stwo,9,FALSE))</f>
        <v>Ceiling (High)</v>
      </c>
      <c r="G58" s="111">
        <f>(VLOOKUP(A58,[3]!Sthree,11,FALSE))</f>
        <v>5000</v>
      </c>
      <c r="H58" s="114" t="str">
        <f>(VLOOKUP(A58,[3]!Sthree,12,FALSE))</f>
        <v>Ceiling (High)</v>
      </c>
    </row>
    <row r="59" spans="1:8">
      <c r="A59" s="28" t="s">
        <v>53</v>
      </c>
      <c r="B59" s="8" t="s">
        <v>164</v>
      </c>
      <c r="C59" s="147">
        <f>(VLOOKUP(A59,[3]!Sone,7,FALSE))</f>
        <v>1000</v>
      </c>
      <c r="D59" s="119" t="str">
        <f>(VLOOKUP(A59,[3]!Sone,8,FALSE))</f>
        <v>Ceiling (High)</v>
      </c>
      <c r="E59" s="106">
        <f>(VLOOKUP(A59,[3]!Stwo,8,FALSE))</f>
        <v>3000</v>
      </c>
      <c r="F59" s="116" t="str">
        <f>(VLOOKUP(A59,[3]!Stwo,9,FALSE))</f>
        <v>Ceiling (High)</v>
      </c>
      <c r="G59" s="111">
        <f>(VLOOKUP(A59,[3]!Sthree,11,FALSE))</f>
        <v>5000</v>
      </c>
      <c r="H59" s="114" t="str">
        <f>(VLOOKUP(A59,[3]!Sthree,12,FALSE))</f>
        <v>Ceiling (High)</v>
      </c>
    </row>
    <row r="60" spans="1:8">
      <c r="A60" s="28" t="s">
        <v>52</v>
      </c>
      <c r="B60" s="8" t="s">
        <v>163</v>
      </c>
      <c r="C60" s="147">
        <f>(VLOOKUP(A60,[3]!Sone,7,FALSE))</f>
        <v>500</v>
      </c>
      <c r="D60" s="119" t="str">
        <f>(VLOOKUP(A60,[3]!Sone,8,FALSE))</f>
        <v>Noncancer Risk</v>
      </c>
      <c r="E60" s="106">
        <f>(VLOOKUP(A60,[3]!Stwo,8,FALSE))</f>
        <v>2000</v>
      </c>
      <c r="F60" s="116" t="str">
        <f>(VLOOKUP(A60,[3]!Stwo,9,FALSE))</f>
        <v>S-3 Standard</v>
      </c>
      <c r="G60" s="111">
        <f>(VLOOKUP(A60,[3]!Sthree,11,FALSE))</f>
        <v>2000</v>
      </c>
      <c r="H60" s="114" t="str">
        <f>(VLOOKUP(A60,[3]!Sthree,12,FALSE))</f>
        <v>Noncancer Risk</v>
      </c>
    </row>
    <row r="61" spans="1:8">
      <c r="A61" s="28" t="s">
        <v>51</v>
      </c>
      <c r="B61" s="8" t="s">
        <v>162</v>
      </c>
      <c r="C61" s="147">
        <f>(VLOOKUP(A61,[3]!Sone,7,FALSE))</f>
        <v>50</v>
      </c>
      <c r="D61" s="119" t="str">
        <f>(VLOOKUP(A61,[3]!Sone,8,FALSE))</f>
        <v>Noncancer Risk</v>
      </c>
      <c r="E61" s="106">
        <f>(VLOOKUP(A61,[3]!Stwo,8,FALSE))</f>
        <v>800</v>
      </c>
      <c r="F61" s="116" t="str">
        <f>(VLOOKUP(A61,[3]!Stwo,9,FALSE))</f>
        <v>S-3 Standard</v>
      </c>
      <c r="G61" s="111">
        <f>(VLOOKUP(A61,[3]!Sthree,11,FALSE))</f>
        <v>800</v>
      </c>
      <c r="H61" s="114" t="str">
        <f>(VLOOKUP(A61,[3]!Sthree,12,FALSE))</f>
        <v>Noncancer Risk</v>
      </c>
    </row>
    <row r="62" spans="1:8">
      <c r="A62" s="28" t="s">
        <v>50</v>
      </c>
      <c r="B62" s="8" t="s">
        <v>161</v>
      </c>
      <c r="C62" s="147">
        <f>(VLOOKUP(A62,[3]!Sone,7,FALSE))</f>
        <v>2</v>
      </c>
      <c r="D62" s="119" t="str">
        <f>(VLOOKUP(A62,[3]!Sone,8,FALSE))</f>
        <v>Cancer Risk</v>
      </c>
      <c r="E62" s="106">
        <f>(VLOOKUP(A62,[3]!Stwo,8,FALSE))</f>
        <v>10</v>
      </c>
      <c r="F62" s="116" t="str">
        <f>(VLOOKUP(A62,[3]!Stwo,9,FALSE))</f>
        <v>Cancer Risk</v>
      </c>
      <c r="G62" s="111">
        <f>(VLOOKUP(A62,[3]!Sthree,11,FALSE))</f>
        <v>80</v>
      </c>
      <c r="H62" s="114" t="str">
        <f>(VLOOKUP(A62,[3]!Sthree,12,FALSE))</f>
        <v>Cancer Risk</v>
      </c>
    </row>
    <row r="63" spans="1:8">
      <c r="A63" s="28" t="s">
        <v>49</v>
      </c>
      <c r="B63" s="8" t="s">
        <v>160</v>
      </c>
      <c r="C63" s="147">
        <f>(VLOOKUP(A63,[3]!Sone,7,FALSE))</f>
        <v>20</v>
      </c>
      <c r="D63" s="119" t="str">
        <f>(VLOOKUP(A63,[3]!Sone,8,FALSE))</f>
        <v>Cancer Risk</v>
      </c>
      <c r="E63" s="106">
        <f>(VLOOKUP(A63,[3]!Stwo,8,FALSE))</f>
        <v>90</v>
      </c>
      <c r="F63" s="116" t="str">
        <f>(VLOOKUP(A63,[3]!Stwo,9,FALSE))</f>
        <v>Cancer Risk</v>
      </c>
      <c r="G63" s="111">
        <f>(VLOOKUP(A63,[3]!Sthree,11,FALSE))</f>
        <v>500</v>
      </c>
      <c r="H63" s="114" t="str">
        <f>(VLOOKUP(A63,[3]!Sthree,12,FALSE))</f>
        <v>High Volatility</v>
      </c>
    </row>
    <row r="64" spans="1:8">
      <c r="A64" s="28" t="s">
        <v>48</v>
      </c>
      <c r="B64" s="8" t="s">
        <v>159</v>
      </c>
      <c r="C64" s="147">
        <f>(VLOOKUP(A64,[3]!Sone,7,FALSE))</f>
        <v>300</v>
      </c>
      <c r="D64" s="119" t="str">
        <f>(VLOOKUP(A64,[3]!Sone,8,FALSE))</f>
        <v>Noncancer Risk</v>
      </c>
      <c r="E64" s="106">
        <f>(VLOOKUP(A64,[3]!Stwo,8,FALSE))</f>
        <v>500</v>
      </c>
      <c r="F64" s="116" t="str">
        <f>(VLOOKUP(A64,[3]!Stwo,9,FALSE))</f>
        <v>S-3 Standard</v>
      </c>
      <c r="G64" s="111">
        <f>(VLOOKUP(A64,[3]!Sthree,11,FALSE))</f>
        <v>500</v>
      </c>
      <c r="H64" s="114" t="str">
        <f>(VLOOKUP(A64,[3]!Sthree,12,FALSE))</f>
        <v>Noncancer Risk</v>
      </c>
    </row>
    <row r="65" spans="1:8">
      <c r="A65" s="28" t="s">
        <v>47</v>
      </c>
      <c r="B65" s="8" t="s">
        <v>158</v>
      </c>
      <c r="C65" s="147">
        <f>(VLOOKUP(A65,[3]!Sone,7,FALSE))</f>
        <v>10</v>
      </c>
      <c r="D65" s="119" t="str">
        <f>(VLOOKUP(A65,[3]!Sone,8,FALSE))</f>
        <v>Noncancer Risk</v>
      </c>
      <c r="E65" s="106">
        <f>(VLOOKUP(A65,[3]!Stwo,8,FALSE))</f>
        <v>20</v>
      </c>
      <c r="F65" s="116" t="str">
        <f>(VLOOKUP(A65,[3]!Stwo,9,FALSE))</f>
        <v>S-3 Standard</v>
      </c>
      <c r="G65" s="111">
        <f>(VLOOKUP(A65,[3]!Sthree,11,FALSE))</f>
        <v>20</v>
      </c>
      <c r="H65" s="114" t="str">
        <f>(VLOOKUP(A65,[3]!Sthree,12,FALSE))</f>
        <v>Noncancer Risk</v>
      </c>
    </row>
    <row r="66" spans="1:8">
      <c r="A66" s="28" t="s">
        <v>296</v>
      </c>
      <c r="B66" s="8" t="s">
        <v>157</v>
      </c>
      <c r="C66" s="147">
        <f>(VLOOKUP(A66,[3]!Sone,7,FALSE))</f>
        <v>500</v>
      </c>
      <c r="D66" s="119" t="str">
        <f>(VLOOKUP(A66,[3]!Sone,8,FALSE))</f>
        <v>Ceiling (Medium)</v>
      </c>
      <c r="E66" s="106">
        <f>(VLOOKUP(A66,[3]!Stwo,8,FALSE))</f>
        <v>1000</v>
      </c>
      <c r="F66" s="116" t="str">
        <f>(VLOOKUP(A66,[3]!Stwo,9,FALSE))</f>
        <v>Ceiling (Medium)</v>
      </c>
      <c r="G66" s="111">
        <f>(VLOOKUP(A66,[3]!Sthree,11,FALSE))</f>
        <v>3000</v>
      </c>
      <c r="H66" s="114" t="str">
        <f>(VLOOKUP(A66,[3]!Sthree,12,FALSE))</f>
        <v>Ceiling (Medium)</v>
      </c>
    </row>
    <row r="67" spans="1:8">
      <c r="A67" s="28" t="s">
        <v>156</v>
      </c>
      <c r="B67" s="8" t="s">
        <v>155</v>
      </c>
      <c r="C67" s="147">
        <f>(VLOOKUP(A67,[3]!Sone,7,FALSE))</f>
        <v>1</v>
      </c>
      <c r="D67" s="119" t="str">
        <f>(VLOOKUP(A67,[3]!Sone,8,FALSE))</f>
        <v>Cancer Risk</v>
      </c>
      <c r="E67" s="106">
        <f>(VLOOKUP(A67,[3]!Stwo,8,FALSE))</f>
        <v>5</v>
      </c>
      <c r="F67" s="116" t="str">
        <f>(VLOOKUP(A67,[3]!Stwo,9,FALSE))</f>
        <v>Cancer Risk</v>
      </c>
      <c r="G67" s="111">
        <f>(VLOOKUP(A67,[3]!Sthree,11,FALSE))</f>
        <v>40</v>
      </c>
      <c r="H67" s="114" t="str">
        <f>(VLOOKUP(A67,[3]!Sthree,12,FALSE))</f>
        <v>Cancer Risk</v>
      </c>
    </row>
    <row r="68" spans="1:8">
      <c r="A68" s="28" t="s">
        <v>46</v>
      </c>
      <c r="B68" s="8" t="s">
        <v>154</v>
      </c>
      <c r="C68" s="147">
        <f>(VLOOKUP(A68,[3]!Sone,7,FALSE))</f>
        <v>1000</v>
      </c>
      <c r="D68" s="119" t="str">
        <f>(VLOOKUP(A68,[3]!Sone,8,FALSE))</f>
        <v>Ceiling (High)</v>
      </c>
      <c r="E68" s="106">
        <f>(VLOOKUP(A68,[3]!Stwo,8,FALSE))</f>
        <v>3000</v>
      </c>
      <c r="F68" s="116" t="str">
        <f>(VLOOKUP(A68,[3]!Stwo,9,FALSE))</f>
        <v>Ceiling (High)</v>
      </c>
      <c r="G68" s="111">
        <f>(VLOOKUP(A68,[3]!Sthree,11,FALSE))</f>
        <v>5000</v>
      </c>
      <c r="H68" s="114" t="str">
        <f>(VLOOKUP(A68,[3]!Sthree,12,FALSE))</f>
        <v>Ceiling (High)</v>
      </c>
    </row>
    <row r="69" spans="1:8">
      <c r="A69" s="28" t="s">
        <v>45</v>
      </c>
      <c r="B69" s="8" t="s">
        <v>153</v>
      </c>
      <c r="C69" s="147">
        <f>(VLOOKUP(A69,[3]!Sone,7,FALSE))</f>
        <v>1000</v>
      </c>
      <c r="D69" s="119" t="str">
        <f>(VLOOKUP(A69,[3]!Sone,8,FALSE))</f>
        <v>Ceiling (High)</v>
      </c>
      <c r="E69" s="106">
        <f>(VLOOKUP(A69,[3]!Stwo,8,FALSE))</f>
        <v>3000</v>
      </c>
      <c r="F69" s="116" t="str">
        <f>(VLOOKUP(A69,[3]!Stwo,9,FALSE))</f>
        <v>Ceiling (High)</v>
      </c>
      <c r="G69" s="111">
        <f>(VLOOKUP(A69,[3]!Sthree,11,FALSE))</f>
        <v>5000</v>
      </c>
      <c r="H69" s="114" t="str">
        <f>(VLOOKUP(A69,[3]!Sthree,12,FALSE))</f>
        <v>Ceiling (High)</v>
      </c>
    </row>
    <row r="70" spans="1:8">
      <c r="A70" s="28" t="s">
        <v>44</v>
      </c>
      <c r="B70" s="8" t="s">
        <v>152</v>
      </c>
      <c r="C70" s="147">
        <f>(VLOOKUP(A70,[3]!Sone,7,FALSE))</f>
        <v>0.3</v>
      </c>
      <c r="D70" s="119" t="str">
        <f>(VLOOKUP(A70,[3]!Sone,8,FALSE))</f>
        <v>Cancer Risk</v>
      </c>
      <c r="E70" s="106">
        <f>(VLOOKUP(A70,[3]!Stwo,8,FALSE))</f>
        <v>2</v>
      </c>
      <c r="F70" s="116" t="str">
        <f>(VLOOKUP(A70,[3]!Stwo,9,FALSE))</f>
        <v>Cancer Risk</v>
      </c>
      <c r="G70" s="111">
        <f>(VLOOKUP(A70,[3]!Sthree,11,FALSE))</f>
        <v>10</v>
      </c>
      <c r="H70" s="114" t="str">
        <f>(VLOOKUP(A70,[3]!Sthree,12,FALSE))</f>
        <v>Cancer Risk</v>
      </c>
    </row>
    <row r="71" spans="1:8">
      <c r="A71" s="28" t="s">
        <v>43</v>
      </c>
      <c r="B71" s="8" t="s">
        <v>151</v>
      </c>
      <c r="C71" s="147">
        <f>(VLOOKUP(A71,[3]!Sone,7,FALSE))</f>
        <v>0.1</v>
      </c>
      <c r="D71" s="119" t="str">
        <f>(VLOOKUP(A71,[3]!Sone,8,FALSE))</f>
        <v>Cancer Risk</v>
      </c>
      <c r="E71" s="106">
        <f>(VLOOKUP(A71,[3]!Stwo,8,FALSE))</f>
        <v>0.9</v>
      </c>
      <c r="F71" s="116" t="str">
        <f>(VLOOKUP(A71,[3]!Stwo,9,FALSE))</f>
        <v>Cancer Risk</v>
      </c>
      <c r="G71" s="111">
        <f>(VLOOKUP(A71,[3]!Sthree,11,FALSE))</f>
        <v>1</v>
      </c>
      <c r="H71" s="114" t="str">
        <f>(VLOOKUP(A71,[3]!Sthree,12,FALSE))</f>
        <v>Noncancer Risk</v>
      </c>
    </row>
    <row r="72" spans="1:8">
      <c r="A72" s="28" t="s">
        <v>42</v>
      </c>
      <c r="B72" s="8" t="s">
        <v>150</v>
      </c>
      <c r="C72" s="147">
        <f>(VLOOKUP(A72,[3]!Sone,7,FALSE))</f>
        <v>0.7</v>
      </c>
      <c r="D72" s="119" t="str">
        <f>(VLOOKUP(A72,[3]!Sone,8,FALSE))</f>
        <v>PQL</v>
      </c>
      <c r="E72" s="106">
        <f>(VLOOKUP(A72,[3]!Stwo,8,FALSE))</f>
        <v>0.8</v>
      </c>
      <c r="F72" s="116" t="str">
        <f>(VLOOKUP(A72,[3]!Stwo,9,FALSE))</f>
        <v>S-3 Standard</v>
      </c>
      <c r="G72" s="111">
        <f>(VLOOKUP(A72,[3]!Sthree,11,FALSE))</f>
        <v>0.8</v>
      </c>
      <c r="H72" s="114" t="str">
        <f>(VLOOKUP(A72,[3]!Sthree,12,FALSE))</f>
        <v>Noncancer Risk</v>
      </c>
    </row>
    <row r="73" spans="1:8">
      <c r="A73" s="28" t="s">
        <v>41</v>
      </c>
      <c r="B73" s="8" t="s">
        <v>149</v>
      </c>
      <c r="C73" s="147">
        <f>(VLOOKUP(A73,[3]!Sone,7,FALSE))</f>
        <v>30</v>
      </c>
      <c r="D73" s="119" t="str">
        <f>(VLOOKUP(A73,[3]!Sone,8,FALSE))</f>
        <v>Cancer Risk</v>
      </c>
      <c r="E73" s="106">
        <f>(VLOOKUP(A73,[3]!Stwo,8,FALSE))</f>
        <v>100</v>
      </c>
      <c r="F73" s="116" t="str">
        <f>(VLOOKUP(A73,[3]!Stwo,9,FALSE))</f>
        <v>Cancer Risk</v>
      </c>
      <c r="G73" s="111">
        <f>(VLOOKUP(A73,[3]!Sthree,11,FALSE))</f>
        <v>100</v>
      </c>
      <c r="H73" s="114" t="str">
        <f>(VLOOKUP(A73,[3]!Sthree,12,FALSE))</f>
        <v>Noncancer Risk</v>
      </c>
    </row>
    <row r="74" spans="1:8">
      <c r="A74" s="63" t="s">
        <v>40</v>
      </c>
      <c r="B74" s="8" t="s">
        <v>148</v>
      </c>
      <c r="C74" s="147">
        <f>(VLOOKUP(A74,[3]!Sone,7,FALSE))</f>
        <v>1</v>
      </c>
      <c r="D74" s="119" t="str">
        <f>(VLOOKUP(A74,[3]!Sone,8,FALSE))</f>
        <v>Cancer Risk</v>
      </c>
      <c r="E74" s="106">
        <f>(VLOOKUP(A74,[3]!Stwo,8,FALSE))</f>
        <v>7</v>
      </c>
      <c r="F74" s="116" t="str">
        <f>(VLOOKUP(A74,[3]!Stwo,9,FALSE))</f>
        <v>Cancer Risk</v>
      </c>
      <c r="G74" s="111">
        <f>(VLOOKUP(A74,[3]!Sthree,11,FALSE))</f>
        <v>60</v>
      </c>
      <c r="H74" s="114" t="str">
        <f>(VLOOKUP(A74,[3]!Sthree,12,FALSE))</f>
        <v>Cancer Risk</v>
      </c>
    </row>
    <row r="75" spans="1:8">
      <c r="A75" s="28" t="s">
        <v>39</v>
      </c>
      <c r="B75" s="8" t="s">
        <v>147</v>
      </c>
      <c r="C75" s="147">
        <f>(VLOOKUP(A75,[3]!Sone,7,FALSE))</f>
        <v>50</v>
      </c>
      <c r="D75" s="119" t="str">
        <f>(VLOOKUP(A75,[3]!Sone,8,FALSE))</f>
        <v>Noncancer Risk</v>
      </c>
      <c r="E75" s="106">
        <f>(VLOOKUP(A75,[3]!Stwo,8,FALSE))</f>
        <v>200</v>
      </c>
      <c r="F75" s="116" t="str">
        <f>(VLOOKUP(A75,[3]!Stwo,9,FALSE))</f>
        <v>Cancer Risk</v>
      </c>
      <c r="G75" s="111">
        <f>(VLOOKUP(A75,[3]!Sthree,11,FALSE))</f>
        <v>200</v>
      </c>
      <c r="H75" s="114" t="str">
        <f>(VLOOKUP(A75,[3]!Sthree,12,FALSE))</f>
        <v>Noncancer Risk</v>
      </c>
    </row>
    <row r="76" spans="1:8">
      <c r="A76" s="28" t="s">
        <v>38</v>
      </c>
      <c r="B76" s="9" t="s">
        <v>146</v>
      </c>
      <c r="C76" s="147">
        <f>(VLOOKUP(A76,[3]!Sone,7,FALSE))</f>
        <v>1000</v>
      </c>
      <c r="D76" s="119" t="str">
        <f>(VLOOKUP(A76,[3]!Sone,8,FALSE))</f>
        <v>Ceiling (High)</v>
      </c>
      <c r="E76" s="106">
        <f>(VLOOKUP(A76,[3]!Stwo,8,FALSE))</f>
        <v>3000</v>
      </c>
      <c r="F76" s="116" t="str">
        <f>(VLOOKUP(A76,[3]!Stwo,9,FALSE))</f>
        <v>Ceiling (High)</v>
      </c>
      <c r="G76" s="111">
        <f>(VLOOKUP(A76,[3]!Sthree,11,FALSE))</f>
        <v>5000</v>
      </c>
      <c r="H76" s="114" t="str">
        <f>(VLOOKUP(A76,[3]!Sthree,12,FALSE))</f>
        <v>Ceiling (High)</v>
      </c>
    </row>
    <row r="77" spans="1:8">
      <c r="A77" s="28" t="s">
        <v>37</v>
      </c>
      <c r="B77" s="8" t="s">
        <v>145</v>
      </c>
      <c r="C77" s="147">
        <f>(VLOOKUP(A77,[3]!Sone,7,FALSE))</f>
        <v>7</v>
      </c>
      <c r="D77" s="119" t="str">
        <f>(VLOOKUP(A77,[3]!Sone,8,FALSE))</f>
        <v>Cancer Risk</v>
      </c>
      <c r="E77" s="106">
        <f>(VLOOKUP(A77,[3]!Stwo,8,FALSE))</f>
        <v>40</v>
      </c>
      <c r="F77" s="116" t="str">
        <f>(VLOOKUP(A77,[3]!Stwo,9,FALSE))</f>
        <v>Cancer Risk</v>
      </c>
      <c r="G77" s="111">
        <f>(VLOOKUP(A77,[3]!Sthree,11,FALSE))</f>
        <v>300</v>
      </c>
      <c r="H77" s="114" t="str">
        <f>(VLOOKUP(A77,[3]!Sthree,12,FALSE))</f>
        <v>Cancer Risk</v>
      </c>
    </row>
    <row r="78" spans="1:8">
      <c r="A78" s="28" t="s">
        <v>36</v>
      </c>
      <c r="B78" s="8" t="s">
        <v>144</v>
      </c>
      <c r="C78" s="147">
        <f>(VLOOKUP(A78,[3]!Sone,7,FALSE))</f>
        <v>200</v>
      </c>
      <c r="D78" s="119" t="str">
        <f>(VLOOKUP(A78,[3]!Sone,8,FALSE))</f>
        <v>Background</v>
      </c>
      <c r="E78" s="106">
        <f>(VLOOKUP(A78,[3]!Stwo,8,FALSE))</f>
        <v>600</v>
      </c>
      <c r="F78" s="116" t="str">
        <f>(VLOOKUP(A78,[3]!Stwo,9,FALSE))</f>
        <v>Background</v>
      </c>
      <c r="G78" s="111">
        <f>(VLOOKUP(A78,[3]!Sthree,11,FALSE))</f>
        <v>600</v>
      </c>
      <c r="H78" s="114" t="str">
        <f>(VLOOKUP(A78,[3]!Sthree,12,FALSE))</f>
        <v>Background</v>
      </c>
    </row>
    <row r="79" spans="1:8">
      <c r="A79" s="28" t="s">
        <v>35</v>
      </c>
      <c r="B79" s="8" t="s">
        <v>143</v>
      </c>
      <c r="C79" s="147">
        <f>(VLOOKUP(A79,[3]!Sone,7,FALSE))</f>
        <v>20</v>
      </c>
      <c r="D79" s="119" t="str">
        <f>(VLOOKUP(A79,[3]!Sone,8,FALSE))</f>
        <v>Noncancer Risk</v>
      </c>
      <c r="E79" s="106">
        <f>(VLOOKUP(A79,[3]!Stwo,8,FALSE))</f>
        <v>30</v>
      </c>
      <c r="F79" s="116" t="str">
        <f>(VLOOKUP(A79,[3]!Stwo,9,FALSE))</f>
        <v>S-3 Standard</v>
      </c>
      <c r="G79" s="111">
        <f>(VLOOKUP(A79,[3]!Sthree,11,FALSE))</f>
        <v>30</v>
      </c>
      <c r="H79" s="114" t="str">
        <f>(VLOOKUP(A79,[3]!Sthree,12,FALSE))</f>
        <v>Noncancer Risk</v>
      </c>
    </row>
    <row r="80" spans="1:8">
      <c r="A80" s="28" t="s">
        <v>34</v>
      </c>
      <c r="B80" s="8" t="s">
        <v>142</v>
      </c>
      <c r="C80" s="147">
        <f>(VLOOKUP(A80,[3]!Sone,7,FALSE))</f>
        <v>200</v>
      </c>
      <c r="D80" s="119" t="str">
        <f>(VLOOKUP(A80,[3]!Sone,8,FALSE))</f>
        <v>Noncancer Risk</v>
      </c>
      <c r="E80" s="106">
        <f>(VLOOKUP(A80,[3]!Stwo,8,FALSE))</f>
        <v>400</v>
      </c>
      <c r="F80" s="116" t="str">
        <f>(VLOOKUP(A80,[3]!Stwo,9,FALSE))</f>
        <v>S-3 Standard</v>
      </c>
      <c r="G80" s="111">
        <f>(VLOOKUP(A80,[3]!Sthree,11,FALSE))</f>
        <v>400</v>
      </c>
      <c r="H80" s="114" t="str">
        <f>(VLOOKUP(A80,[3]!Sthree,12,FALSE))</f>
        <v>Noncancer Risk</v>
      </c>
    </row>
    <row r="81" spans="1:8">
      <c r="A81" s="28" t="s">
        <v>33</v>
      </c>
      <c r="B81" s="8" t="s">
        <v>141</v>
      </c>
      <c r="C81" s="147">
        <f>(VLOOKUP(A81,[3]!Sone,7,FALSE))</f>
        <v>500</v>
      </c>
      <c r="D81" s="119" t="str">
        <f>(VLOOKUP(A81,[3]!Sone,8,FALSE))</f>
        <v>Ceiling (Medium)</v>
      </c>
      <c r="E81" s="106">
        <f>(VLOOKUP(A81,[3]!Stwo,8,FALSE))</f>
        <v>1000</v>
      </c>
      <c r="F81" s="116" t="str">
        <f>(VLOOKUP(A81,[3]!Stwo,9,FALSE))</f>
        <v>Ceiling (Medium)</v>
      </c>
      <c r="G81" s="111">
        <f>(VLOOKUP(A81,[3]!Sthree,11,FALSE))</f>
        <v>3000</v>
      </c>
      <c r="H81" s="114" t="str">
        <f>(VLOOKUP(A81,[3]!Sthree,12,FALSE))</f>
        <v>Ceiling (Medium)</v>
      </c>
    </row>
    <row r="82" spans="1:8">
      <c r="A82" s="28" t="s">
        <v>32</v>
      </c>
      <c r="B82" s="8" t="s">
        <v>140</v>
      </c>
      <c r="C82" s="147">
        <f>(VLOOKUP(A82,[3]!Sone,7,FALSE))</f>
        <v>500</v>
      </c>
      <c r="D82" s="119" t="str">
        <f>(VLOOKUP(A82,[3]!Sone,8,FALSE))</f>
        <v>Ceiling (Medium)</v>
      </c>
      <c r="E82" s="106">
        <f>(VLOOKUP(A82,[3]!Stwo,8,FALSE))</f>
        <v>1000</v>
      </c>
      <c r="F82" s="116" t="str">
        <f>(VLOOKUP(A82,[3]!Stwo,9,FALSE))</f>
        <v>Ceiling (Medium)</v>
      </c>
      <c r="G82" s="111">
        <f>(VLOOKUP(A82,[3]!Sthree,11,FALSE))</f>
        <v>3000</v>
      </c>
      <c r="H82" s="114" t="str">
        <f>(VLOOKUP(A82,[3]!Sthree,12,FALSE))</f>
        <v>Ceiling (Medium)</v>
      </c>
    </row>
    <row r="83" spans="1:8">
      <c r="A83" s="28" t="s">
        <v>31</v>
      </c>
      <c r="B83" s="8" t="s">
        <v>139</v>
      </c>
      <c r="C83" s="147">
        <f>(VLOOKUP(A83,[3]!Sone,7,FALSE))</f>
        <v>4</v>
      </c>
      <c r="D83" s="119" t="str">
        <f>(VLOOKUP(A83,[3]!Sone,8,FALSE))</f>
        <v>Noncancer Risk</v>
      </c>
      <c r="E83" s="106">
        <f>(VLOOKUP(A83,[3]!Stwo,8,FALSE))</f>
        <v>8</v>
      </c>
      <c r="F83" s="116" t="str">
        <f>(VLOOKUP(A83,[3]!Stwo,9,FALSE))</f>
        <v>S-3 Standard</v>
      </c>
      <c r="G83" s="111">
        <f>(VLOOKUP(A83,[3]!Sthree,11,FALSE))</f>
        <v>8</v>
      </c>
      <c r="H83" s="114" t="str">
        <f>(VLOOKUP(A83,[3]!Sthree,12,FALSE))</f>
        <v>Noncancer Risk</v>
      </c>
    </row>
    <row r="84" spans="1:8" ht="12.75" thickBot="1">
      <c r="A84" s="62" t="s">
        <v>30</v>
      </c>
      <c r="B84" s="7" t="s">
        <v>138</v>
      </c>
      <c r="C84" s="148">
        <f>(VLOOKUP(A84,[3]!Sone,7,FALSE))</f>
        <v>100</v>
      </c>
      <c r="D84" s="120" t="str">
        <f>(VLOOKUP(A84,[3]!Sone,8,FALSE))</f>
        <v>Ceiling (Low)</v>
      </c>
      <c r="E84" s="248">
        <f>(VLOOKUP(A84,[3]!Stwo,8,FALSE))</f>
        <v>500</v>
      </c>
      <c r="F84" s="117" t="str">
        <f>(VLOOKUP(A84,[3]!Stwo,9,FALSE))</f>
        <v>Ceiling (Low)</v>
      </c>
      <c r="G84" s="249">
        <f>(VLOOKUP(A84,[3]!Sthree,11,FALSE))</f>
        <v>500</v>
      </c>
      <c r="H84" s="115" t="str">
        <f>(VLOOKUP(A84,[3]!Sthree,12,FALSE))</f>
        <v>High Volatility</v>
      </c>
    </row>
    <row r="85" spans="1:8">
      <c r="A85" s="28" t="s">
        <v>29</v>
      </c>
      <c r="B85" s="8" t="s">
        <v>137</v>
      </c>
      <c r="C85" s="147">
        <f>(VLOOKUP(A85,[3]!Sone,7,FALSE))</f>
        <v>300</v>
      </c>
      <c r="D85" s="119" t="str">
        <f>(VLOOKUP(A85,[3]!Sone,8,FALSE))</f>
        <v>Noncancer Risk</v>
      </c>
      <c r="E85" s="106">
        <f>(VLOOKUP(A85,[3]!Stwo,8,FALSE))</f>
        <v>500</v>
      </c>
      <c r="F85" s="116" t="str">
        <f>(VLOOKUP(A85,[3]!Stwo,9,FALSE))</f>
        <v>S-3 Standard</v>
      </c>
      <c r="G85" s="111">
        <f>(VLOOKUP(A85,[3]!Sthree,11,FALSE))</f>
        <v>500</v>
      </c>
      <c r="H85" s="114" t="str">
        <f>(VLOOKUP(A85,[3]!Sthree,12,FALSE))</f>
        <v>Noncancer Risk</v>
      </c>
    </row>
    <row r="86" spans="1:8">
      <c r="A86" s="28" t="s">
        <v>28</v>
      </c>
      <c r="B86" s="8" t="s">
        <v>136</v>
      </c>
      <c r="C86" s="147">
        <f>(VLOOKUP(A86,[3]!Sone,7,FALSE))</f>
        <v>500</v>
      </c>
      <c r="D86" s="119" t="str">
        <f>(VLOOKUP(A86,[3]!Sone,8,FALSE))</f>
        <v>Ceiling (Medium)</v>
      </c>
      <c r="E86" s="106">
        <f>(VLOOKUP(A86,[3]!Stwo,8,FALSE))</f>
        <v>1000</v>
      </c>
      <c r="F86" s="116" t="str">
        <f>(VLOOKUP(A86,[3]!Stwo,9,FALSE))</f>
        <v>Ceiling (Medium)</v>
      </c>
      <c r="G86" s="111">
        <f>(VLOOKUP(A86,[3]!Sthree,11,FALSE))</f>
        <v>3000</v>
      </c>
      <c r="H86" s="114" t="str">
        <f>(VLOOKUP(A86,[3]!Sthree,12,FALSE))</f>
        <v>Ceiling (Medium)</v>
      </c>
    </row>
    <row r="87" spans="1:8">
      <c r="A87" s="28" t="s">
        <v>27</v>
      </c>
      <c r="B87" s="8" t="s">
        <v>135</v>
      </c>
      <c r="C87" s="147">
        <f>(VLOOKUP(A87,[3]!Sone,7,FALSE))</f>
        <v>600</v>
      </c>
      <c r="D87" s="119" t="str">
        <f>(VLOOKUP(A87,[3]!Sone,8,FALSE))</f>
        <v>Noncancer Risk</v>
      </c>
      <c r="E87" s="106">
        <f>(VLOOKUP(A87,[3]!Stwo,8,FALSE))</f>
        <v>1000</v>
      </c>
      <c r="F87" s="116" t="str">
        <f>(VLOOKUP(A87,[3]!Stwo,9,FALSE))</f>
        <v>S-3 Standard</v>
      </c>
      <c r="G87" s="111">
        <f>(VLOOKUP(A87,[3]!Sthree,11,FALSE))</f>
        <v>1000</v>
      </c>
      <c r="H87" s="114" t="str">
        <f>(VLOOKUP(A87,[3]!Sthree,12,FALSE))</f>
        <v>Noncancer Risk</v>
      </c>
    </row>
    <row r="88" spans="1:8">
      <c r="A88" s="5" t="s">
        <v>26</v>
      </c>
      <c r="B88" s="8" t="s">
        <v>134</v>
      </c>
      <c r="C88" s="147">
        <f>(VLOOKUP(A88,[3]!Sone,7,FALSE))</f>
        <v>3</v>
      </c>
      <c r="D88" s="119" t="str">
        <f>(VLOOKUP(A88,[3]!Sone,8,FALSE))</f>
        <v>PQL</v>
      </c>
      <c r="E88" s="106">
        <f>(VLOOKUP(A88,[3]!Stwo,8,FALSE))</f>
        <v>20</v>
      </c>
      <c r="F88" s="116" t="str">
        <f>(VLOOKUP(A88,[3]!Stwo,9,FALSE))</f>
        <v>Cancer Risk</v>
      </c>
      <c r="G88" s="111">
        <f>(VLOOKUP(A88,[3]!Sthree,11,FALSE))</f>
        <v>70</v>
      </c>
      <c r="H88" s="114" t="str">
        <f>(VLOOKUP(A88,[3]!Sthree,12,FALSE))</f>
        <v>Cancer Risk</v>
      </c>
    </row>
    <row r="89" spans="1:8">
      <c r="A89" s="5" t="s">
        <v>297</v>
      </c>
      <c r="B89" s="8" t="s">
        <v>0</v>
      </c>
      <c r="C89" s="147">
        <f>(VLOOKUP(A89,[3]!Sone,7,FALSE))</f>
        <v>3</v>
      </c>
      <c r="D89" s="119" t="str">
        <f>(VLOOKUP(A89,[3]!Sone,8,FALSE))</f>
        <v>Noncancer Risk</v>
      </c>
      <c r="E89" s="106">
        <f>(VLOOKUP(A89,[3]!Stwo,8,FALSE))</f>
        <v>5</v>
      </c>
      <c r="F89" s="116" t="str">
        <f>(VLOOKUP(A89,[3]!Stwo,9,FALSE))</f>
        <v>S-3 Standard</v>
      </c>
      <c r="G89" s="111">
        <f>(VLOOKUP(A89,[3]!Sthree,11,FALSE))</f>
        <v>5</v>
      </c>
      <c r="H89" s="114" t="str">
        <f>(VLOOKUP(A89,[3]!Sthree,12,FALSE))</f>
        <v>Noncancer Risk</v>
      </c>
    </row>
    <row r="90" spans="1:8">
      <c r="A90" s="5" t="s">
        <v>25</v>
      </c>
      <c r="B90" s="8" t="s">
        <v>0</v>
      </c>
      <c r="C90" s="147">
        <f>(VLOOKUP(A90,[3]!Sone,7,FALSE))</f>
        <v>1000</v>
      </c>
      <c r="D90" s="119" t="str">
        <f>(VLOOKUP(A90,[3]!Sone,8,FALSE))</f>
        <v>Lowest EPH Fraction</v>
      </c>
      <c r="E90" s="106">
        <f>(VLOOKUP(A90,[3]!Stwo,8,FALSE))</f>
        <v>3000</v>
      </c>
      <c r="F90" s="116" t="str">
        <f>(VLOOKUP(A90,[3]!Stwo,9,FALSE))</f>
        <v>Not Calculated</v>
      </c>
      <c r="G90" s="111">
        <f>(VLOOKUP(A90,[3]!Sthree,11,FALSE))</f>
        <v>5000</v>
      </c>
      <c r="H90" s="114" t="str">
        <f>(VLOOKUP(A90,[3]!Sthree,12,FALSE))</f>
        <v>Not Calculated</v>
      </c>
    </row>
    <row r="91" spans="1:8">
      <c r="A91" s="137" t="s">
        <v>311</v>
      </c>
      <c r="B91" s="10" t="s">
        <v>0</v>
      </c>
      <c r="C91" s="147">
        <f>(VLOOKUP(A91,[3]!Sone,7,FALSE))</f>
        <v>100</v>
      </c>
      <c r="D91" s="119" t="str">
        <f>(VLOOKUP(A91,[3]!Sone,8,FALSE))</f>
        <v>Ceiling (Low)</v>
      </c>
      <c r="E91" s="106">
        <f>(VLOOKUP(A91,[3]!Stwo,8,FALSE))</f>
        <v>500</v>
      </c>
      <c r="F91" s="116" t="str">
        <f>(VLOOKUP(A91,[3]!Stwo,9,FALSE))</f>
        <v>Ceiling (Low)</v>
      </c>
      <c r="G91" s="111">
        <f>(VLOOKUP(A91,[3]!Sthree,11,FALSE))</f>
        <v>500</v>
      </c>
      <c r="H91" s="114" t="str">
        <f>(VLOOKUP(A91,[3]!Sthree,12,FALSE))</f>
        <v>High Volatility</v>
      </c>
    </row>
    <row r="92" spans="1:8">
      <c r="A92" s="137" t="s">
        <v>24</v>
      </c>
      <c r="B92" s="10" t="s">
        <v>0</v>
      </c>
      <c r="C92" s="147">
        <f>(VLOOKUP(A92,[3]!Sone,7,FALSE))</f>
        <v>1000</v>
      </c>
      <c r="D92" s="119" t="str">
        <f>(VLOOKUP(A92,[3]!Sone,8,FALSE))</f>
        <v>Ceiling (High)</v>
      </c>
      <c r="E92" s="106">
        <f>(VLOOKUP(A92,[3]!Stwo,8,FALSE))</f>
        <v>3000</v>
      </c>
      <c r="F92" s="116" t="str">
        <f>(VLOOKUP(A92,[3]!Stwo,9,FALSE))</f>
        <v>Ceiling (High)</v>
      </c>
      <c r="G92" s="111">
        <f>(VLOOKUP(A92,[3]!Sthree,11,FALSE))</f>
        <v>5000</v>
      </c>
      <c r="H92" s="114" t="str">
        <f>(VLOOKUP(A92,[3]!Sthree,12,FALSE))</f>
        <v>Ceiling (High)</v>
      </c>
    </row>
    <row r="93" spans="1:8">
      <c r="A93" s="138" t="s">
        <v>298</v>
      </c>
      <c r="B93" s="10" t="s">
        <v>0</v>
      </c>
      <c r="C93" s="147">
        <f>(VLOOKUP(A93,[3]!Sone,7,FALSE))</f>
        <v>1000</v>
      </c>
      <c r="D93" s="119" t="str">
        <f>(VLOOKUP(A93,[3]!Sone,8,FALSE))</f>
        <v>Ceiling (High)</v>
      </c>
      <c r="E93" s="106">
        <f>(VLOOKUP(A93,[3]!Stwo,8,FALSE))</f>
        <v>3000</v>
      </c>
      <c r="F93" s="116" t="str">
        <f>(VLOOKUP(A93,[3]!Stwo,9,FALSE))</f>
        <v>Ceiling (High)</v>
      </c>
      <c r="G93" s="111">
        <f>(VLOOKUP(A93,[3]!Sthree,11,FALSE))</f>
        <v>5000</v>
      </c>
      <c r="H93" s="114" t="str">
        <f>(VLOOKUP(A93,[3]!Sthree,12,FALSE))</f>
        <v>Ceiling (High)</v>
      </c>
    </row>
    <row r="94" spans="1:8">
      <c r="A94" s="137" t="s">
        <v>274</v>
      </c>
      <c r="B94" s="10" t="s">
        <v>0</v>
      </c>
      <c r="C94" s="147">
        <f>(VLOOKUP(A94,[3]!Sone,7,FALSE))</f>
        <v>3000</v>
      </c>
      <c r="D94" s="119" t="str">
        <f>(VLOOKUP(A94,[3]!Sone,8,FALSE))</f>
        <v>Ceiling (High)</v>
      </c>
      <c r="E94" s="106">
        <f>(VLOOKUP(A94,[3]!Stwo,8,FALSE))</f>
        <v>5000</v>
      </c>
      <c r="F94" s="116" t="str">
        <f>(VLOOKUP(A94,[3]!Stwo,9,FALSE))</f>
        <v>Ceiling (High)</v>
      </c>
      <c r="G94" s="111">
        <f>(VLOOKUP(A94,[3]!Sthree,11,FALSE))</f>
        <v>5000</v>
      </c>
      <c r="H94" s="114" t="str">
        <f>(VLOOKUP(A94,[3]!Sthree,12,FALSE))</f>
        <v>Ceiling (High)</v>
      </c>
    </row>
    <row r="95" spans="1:8">
      <c r="A95" s="137" t="s">
        <v>312</v>
      </c>
      <c r="B95" s="10" t="s">
        <v>0</v>
      </c>
      <c r="C95" s="147">
        <f>(VLOOKUP(A95,[3]!Sone,7,FALSE))</f>
        <v>100</v>
      </c>
      <c r="D95" s="119" t="str">
        <f>(VLOOKUP(A95,[3]!Sone,8,FALSE))</f>
        <v>Ceiling (Low)</v>
      </c>
      <c r="E95" s="106">
        <f>(VLOOKUP(A95,[3]!Stwo,8,FALSE))</f>
        <v>500</v>
      </c>
      <c r="F95" s="116" t="str">
        <f>(VLOOKUP(A95,[3]!Stwo,9,FALSE))</f>
        <v>Ceiling (Low)</v>
      </c>
      <c r="G95" s="111">
        <f>(VLOOKUP(A95,[3]!Sthree,11,FALSE))</f>
        <v>500</v>
      </c>
      <c r="H95" s="114" t="str">
        <f>(VLOOKUP(A95,[3]!Sthree,12,FALSE))</f>
        <v>High Volatility</v>
      </c>
    </row>
    <row r="96" spans="1:8">
      <c r="A96" s="139" t="s">
        <v>299</v>
      </c>
      <c r="B96" s="10" t="s">
        <v>0</v>
      </c>
      <c r="C96" s="147">
        <f>(VLOOKUP(A96,[3]!Sone,7,FALSE))</f>
        <v>1000</v>
      </c>
      <c r="D96" s="119" t="str">
        <f>(VLOOKUP(A96,[3]!Sone,8,FALSE))</f>
        <v>Ceiling (High)</v>
      </c>
      <c r="E96" s="106">
        <f>(VLOOKUP(A96,[3]!Stwo,8,FALSE))</f>
        <v>3000</v>
      </c>
      <c r="F96" s="116" t="str">
        <f>(VLOOKUP(A96,[3]!Stwo,9,FALSE))</f>
        <v>Ceiling (High)</v>
      </c>
      <c r="G96" s="111">
        <f>(VLOOKUP(A96,[3]!Sthree,11,FALSE))</f>
        <v>5000</v>
      </c>
      <c r="H96" s="114" t="str">
        <f>(VLOOKUP(A96,[3]!Sthree,12,FALSE))</f>
        <v>Ceiling (High)</v>
      </c>
    </row>
    <row r="97" spans="1:8">
      <c r="A97" s="28" t="s">
        <v>23</v>
      </c>
      <c r="B97" s="8" t="s">
        <v>133</v>
      </c>
      <c r="C97" s="147">
        <f>(VLOOKUP(A97,[3]!Sone,7,FALSE))</f>
        <v>500</v>
      </c>
      <c r="D97" s="119" t="str">
        <f>(VLOOKUP(A97,[3]!Sone,8,FALSE))</f>
        <v>Ceiling (Medium)</v>
      </c>
      <c r="E97" s="106">
        <f>(VLOOKUP(A97,[3]!Stwo,8,FALSE))</f>
        <v>1000</v>
      </c>
      <c r="F97" s="116" t="str">
        <f>(VLOOKUP(A97,[3]!Stwo,9,FALSE))</f>
        <v>Ceiling (Medium)</v>
      </c>
      <c r="G97" s="111">
        <f>(VLOOKUP(A97,[3]!Sthree,11,FALSE))</f>
        <v>3000</v>
      </c>
      <c r="H97" s="114" t="str">
        <f>(VLOOKUP(A97,[3]!Sthree,12,FALSE))</f>
        <v>Ceiling (Medium)</v>
      </c>
    </row>
    <row r="98" spans="1:8">
      <c r="A98" s="28" t="s">
        <v>22</v>
      </c>
      <c r="B98" s="8" t="s">
        <v>132</v>
      </c>
      <c r="C98" s="147">
        <f>(VLOOKUP(A98,[3]!Sone,7,FALSE))</f>
        <v>500</v>
      </c>
      <c r="D98" s="119" t="str">
        <f>(VLOOKUP(A98,[3]!Sone,8,FALSE))</f>
        <v>Ceiling (Medium)</v>
      </c>
      <c r="E98" s="106">
        <f>(VLOOKUP(A98,[3]!Stwo,8,FALSE))</f>
        <v>1000</v>
      </c>
      <c r="F98" s="116" t="str">
        <f>(VLOOKUP(A98,[3]!Stwo,9,FALSE))</f>
        <v>Ceiling (Medium)</v>
      </c>
      <c r="G98" s="111">
        <f>(VLOOKUP(A98,[3]!Sthree,11,FALSE))</f>
        <v>3000</v>
      </c>
      <c r="H98" s="114" t="str">
        <f>(VLOOKUP(A98,[3]!Sthree,12,FALSE))</f>
        <v>Ceiling (Medium)</v>
      </c>
    </row>
    <row r="99" spans="1:8">
      <c r="A99" s="28" t="s">
        <v>21</v>
      </c>
      <c r="B99" s="8" t="s">
        <v>131</v>
      </c>
      <c r="C99" s="147">
        <f>(VLOOKUP(A99,[3]!Sone,7,FALSE))</f>
        <v>1</v>
      </c>
      <c r="D99" s="119" t="str">
        <f>(VLOOKUP(A99,[3]!Sone,8,FALSE))</f>
        <v>Not Calculated</v>
      </c>
      <c r="E99" s="106">
        <f>(VLOOKUP(A99,[3]!Stwo,8,FALSE))</f>
        <v>4</v>
      </c>
      <c r="F99" s="116" t="str">
        <f>(VLOOKUP(A99,[3]!Stwo,9,FALSE))</f>
        <v>S-3 Standard</v>
      </c>
      <c r="G99" s="111">
        <f>(VLOOKUP(A99,[3]!Sthree,11,FALSE))</f>
        <v>4</v>
      </c>
      <c r="H99" s="114" t="str">
        <f>(VLOOKUP(A99,[3]!Sthree,12,FALSE))</f>
        <v>Noncancer Risk</v>
      </c>
    </row>
    <row r="100" spans="1:8">
      <c r="A100" s="28" t="s">
        <v>20</v>
      </c>
      <c r="B100" s="8" t="s">
        <v>130</v>
      </c>
      <c r="C100" s="147">
        <f>(VLOOKUP(A100,[3]!Sone,7,FALSE))</f>
        <v>1000</v>
      </c>
      <c r="D100" s="119" t="str">
        <f>(VLOOKUP(A100,[3]!Sone,8,FALSE))</f>
        <v>Ceiling (High)</v>
      </c>
      <c r="E100" s="106">
        <f>(VLOOKUP(A100,[3]!Stwo,8,FALSE))</f>
        <v>3000</v>
      </c>
      <c r="F100" s="116" t="str">
        <f>(VLOOKUP(A100,[3]!Stwo,9,FALSE))</f>
        <v>Ceiling (High)</v>
      </c>
      <c r="G100" s="111">
        <f>(VLOOKUP(A100,[3]!Sthree,11,FALSE))</f>
        <v>5000</v>
      </c>
      <c r="H100" s="114" t="str">
        <f>(VLOOKUP(A100,[3]!Sthree,12,FALSE))</f>
        <v>Ceiling (High)</v>
      </c>
    </row>
    <row r="101" spans="1:8">
      <c r="A101" s="28" t="s">
        <v>19</v>
      </c>
      <c r="B101" s="9" t="s">
        <v>129</v>
      </c>
      <c r="C101" s="147">
        <f>(VLOOKUP(A101,[3]!Sone,7,FALSE))</f>
        <v>20</v>
      </c>
      <c r="D101" s="119" t="str">
        <f>(VLOOKUP(A101,[3]!Sone,8,FALSE))</f>
        <v>Cancer Risk</v>
      </c>
      <c r="E101" s="106">
        <f>(VLOOKUP(A101,[3]!Stwo,8,FALSE))</f>
        <v>80</v>
      </c>
      <c r="F101" s="116" t="str">
        <f>(VLOOKUP(A101,[3]!Stwo,9,FALSE))</f>
        <v>Cancer Risk</v>
      </c>
      <c r="G101" s="111">
        <f>(VLOOKUP(A101,[3]!Sthree,11,FALSE))</f>
        <v>400</v>
      </c>
      <c r="H101" s="114" t="str">
        <f>(VLOOKUP(A101,[3]!Sthree,12,FALSE))</f>
        <v>Noncancer Risk</v>
      </c>
    </row>
    <row r="102" spans="1:8">
      <c r="A102" s="28" t="s">
        <v>18</v>
      </c>
      <c r="B102" s="8" t="s">
        <v>128</v>
      </c>
      <c r="C102" s="147">
        <f>(VLOOKUP(A102,[3]!Sone,7,FALSE))</f>
        <v>400</v>
      </c>
      <c r="D102" s="119" t="str">
        <f>(VLOOKUP(A102,[3]!Sone,8,FALSE))</f>
        <v>Noncancer Risk</v>
      </c>
      <c r="E102" s="106">
        <f>(VLOOKUP(A102,[3]!Stwo,8,FALSE))</f>
        <v>700</v>
      </c>
      <c r="F102" s="116" t="str">
        <f>(VLOOKUP(A102,[3]!Stwo,9,FALSE))</f>
        <v>S-3 Standard</v>
      </c>
      <c r="G102" s="111">
        <f>(VLOOKUP(A102,[3]!Sthree,11,FALSE))</f>
        <v>700</v>
      </c>
      <c r="H102" s="114" t="str">
        <f>(VLOOKUP(A102,[3]!Sthree,12,FALSE))</f>
        <v>Noncancer Risk</v>
      </c>
    </row>
    <row r="103" spans="1:8">
      <c r="A103" s="28" t="s">
        <v>17</v>
      </c>
      <c r="B103" s="8" t="s">
        <v>127</v>
      </c>
      <c r="C103" s="147">
        <f>(VLOOKUP(A103,[3]!Sone,7,FALSE))</f>
        <v>100</v>
      </c>
      <c r="D103" s="119" t="str">
        <f>(VLOOKUP(A103,[3]!Sone,8,FALSE))</f>
        <v>Noncancer Risk</v>
      </c>
      <c r="E103" s="106">
        <f>(VLOOKUP(A103,[3]!Stwo,8,FALSE))</f>
        <v>200</v>
      </c>
      <c r="F103" s="116" t="str">
        <f>(VLOOKUP(A103,[3]!Stwo,9,FALSE))</f>
        <v>S-3 Standard</v>
      </c>
      <c r="G103" s="111">
        <f>(VLOOKUP(A103,[3]!Sthree,11,FALSE))</f>
        <v>200</v>
      </c>
      <c r="H103" s="114" t="str">
        <f>(VLOOKUP(A103,[3]!Sthree,12,FALSE))</f>
        <v>Noncancer Risk</v>
      </c>
    </row>
    <row r="104" spans="1:8">
      <c r="A104" s="28" t="s">
        <v>16</v>
      </c>
      <c r="B104" s="8" t="s">
        <v>126</v>
      </c>
      <c r="C104" s="147">
        <f>(VLOOKUP(A104,[3]!Sone,7,FALSE))</f>
        <v>70</v>
      </c>
      <c r="D104" s="119" t="str">
        <f>(VLOOKUP(A104,[3]!Sone,8,FALSE))</f>
        <v>Cancer Risk</v>
      </c>
      <c r="E104" s="106">
        <f>(VLOOKUP(A104,[3]!Stwo,8,FALSE))</f>
        <v>300</v>
      </c>
      <c r="F104" s="116" t="str">
        <f>(VLOOKUP(A104,[3]!Stwo,9,FALSE))</f>
        <v>Cancer Risk</v>
      </c>
      <c r="G104" s="111">
        <f>(VLOOKUP(A104,[3]!Sthree,11,FALSE))</f>
        <v>3000</v>
      </c>
      <c r="H104" s="114" t="str">
        <f>(VLOOKUP(A104,[3]!Sthree,12,FALSE))</f>
        <v>Cancer Risk</v>
      </c>
    </row>
    <row r="105" spans="1:8">
      <c r="A105" s="28" t="s">
        <v>15</v>
      </c>
      <c r="B105" s="8" t="s">
        <v>125</v>
      </c>
      <c r="C105" s="147">
        <f>(VLOOKUP(A105,[3]!Sone,7,FALSE))</f>
        <v>2.0000000000000002E-5</v>
      </c>
      <c r="D105" s="119" t="str">
        <f>(VLOOKUP(A105,[3]!Sone,8,FALSE))</f>
        <v>Background</v>
      </c>
      <c r="E105" s="106">
        <f>(VLOOKUP(A105,[3]!Stwo,8,FALSE))</f>
        <v>5.0000000000000002E-5</v>
      </c>
      <c r="F105" s="116" t="str">
        <f>(VLOOKUP(A105,[3]!Stwo,9,FALSE))</f>
        <v>S-3 Standard</v>
      </c>
      <c r="G105" s="111">
        <f>(VLOOKUP(A105,[3]!Sthree,11,FALSE))</f>
        <v>5.0000000000000002E-5</v>
      </c>
      <c r="H105" s="114" t="str">
        <f>(VLOOKUP(A105,[3]!Sthree,12,FALSE))</f>
        <v>Noncancer Risk</v>
      </c>
    </row>
    <row r="106" spans="1:8">
      <c r="A106" s="28" t="s">
        <v>14</v>
      </c>
      <c r="B106" s="8" t="s">
        <v>124</v>
      </c>
      <c r="C106" s="147">
        <f>(VLOOKUP(A106,[3]!Sone,7,FALSE))</f>
        <v>80</v>
      </c>
      <c r="D106" s="119" t="str">
        <f>(VLOOKUP(A106,[3]!Sone,8,FALSE))</f>
        <v>Cancer Risk</v>
      </c>
      <c r="E106" s="106">
        <f>(VLOOKUP(A106,[3]!Stwo,8,FALSE))</f>
        <v>400</v>
      </c>
      <c r="F106" s="116" t="str">
        <f>(VLOOKUP(A106,[3]!Stwo,9,FALSE))</f>
        <v>Cancer Risk</v>
      </c>
      <c r="G106" s="111">
        <f>(VLOOKUP(A106,[3]!Sthree,11,FALSE))</f>
        <v>500</v>
      </c>
      <c r="H106" s="114" t="str">
        <f>(VLOOKUP(A106,[3]!Sthree,12,FALSE))</f>
        <v>High Volatility</v>
      </c>
    </row>
    <row r="107" spans="1:8">
      <c r="A107" s="28" t="s">
        <v>13</v>
      </c>
      <c r="B107" s="8" t="s">
        <v>123</v>
      </c>
      <c r="C107" s="147">
        <f>(VLOOKUP(A107,[3]!Sone,7,FALSE))</f>
        <v>10</v>
      </c>
      <c r="D107" s="119" t="str">
        <f>(VLOOKUP(A107,[3]!Sone,8,FALSE))</f>
        <v>Cancer Risk</v>
      </c>
      <c r="E107" s="106">
        <f>(VLOOKUP(A107,[3]!Stwo,8,FALSE))</f>
        <v>50</v>
      </c>
      <c r="F107" s="116" t="str">
        <f>(VLOOKUP(A107,[3]!Stwo,9,FALSE))</f>
        <v>Cancer Risk</v>
      </c>
      <c r="G107" s="111">
        <f>(VLOOKUP(A107,[3]!Sthree,11,FALSE))</f>
        <v>400</v>
      </c>
      <c r="H107" s="114" t="str">
        <f>(VLOOKUP(A107,[3]!Sthree,12,FALSE))</f>
        <v>Cancer Risk</v>
      </c>
    </row>
    <row r="108" spans="1:8">
      <c r="A108" s="28" t="s">
        <v>12</v>
      </c>
      <c r="B108" s="8" t="s">
        <v>122</v>
      </c>
      <c r="C108" s="147">
        <v>30</v>
      </c>
      <c r="D108" s="119" t="s">
        <v>327</v>
      </c>
      <c r="E108" s="106">
        <v>200</v>
      </c>
      <c r="F108" s="116" t="s">
        <v>327</v>
      </c>
      <c r="G108" s="111">
        <v>1000</v>
      </c>
      <c r="H108" s="114" t="s">
        <v>327</v>
      </c>
    </row>
    <row r="109" spans="1:8">
      <c r="A109" s="28" t="s">
        <v>11</v>
      </c>
      <c r="B109" s="8" t="s">
        <v>121</v>
      </c>
      <c r="C109" s="147">
        <f>(VLOOKUP(A109,[3]!Sone,7,FALSE))</f>
        <v>8</v>
      </c>
      <c r="D109" s="119" t="str">
        <f>(VLOOKUP(A109,[3]!Sone,8,FALSE))</f>
        <v>PQL</v>
      </c>
      <c r="E109" s="106">
        <f>(VLOOKUP(A109,[3]!Stwo,8,FALSE))</f>
        <v>60</v>
      </c>
      <c r="F109" s="116" t="str">
        <f>(VLOOKUP(A109,[3]!Stwo,9,FALSE))</f>
        <v>Noncancer Risk</v>
      </c>
      <c r="G109" s="111">
        <f>(VLOOKUP(A109,[3]!Sthree,11,FALSE))</f>
        <v>80</v>
      </c>
      <c r="H109" s="114" t="str">
        <f>(VLOOKUP(A109,[3]!Sthree,12,FALSE))</f>
        <v>Noncancer Risk</v>
      </c>
    </row>
    <row r="110" spans="1:8">
      <c r="A110" s="28" t="s">
        <v>10</v>
      </c>
      <c r="B110" s="8" t="s">
        <v>120</v>
      </c>
      <c r="C110" s="147">
        <f>(VLOOKUP(A110,[3]!Sone,7,FALSE))</f>
        <v>500</v>
      </c>
      <c r="D110" s="119" t="str">
        <f>(VLOOKUP(A110,[3]!Sone,8,FALSE))</f>
        <v>Ceiling (Medium)</v>
      </c>
      <c r="E110" s="106">
        <f>(VLOOKUP(A110,[3]!Stwo,8,FALSE))</f>
        <v>1000</v>
      </c>
      <c r="F110" s="116" t="str">
        <f>(VLOOKUP(A110,[3]!Stwo,9,FALSE))</f>
        <v>Ceiling (Medium)</v>
      </c>
      <c r="G110" s="111">
        <f>(VLOOKUP(A110,[3]!Sthree,11,FALSE))</f>
        <v>3000</v>
      </c>
      <c r="H110" s="114" t="str">
        <f>(VLOOKUP(A110,[3]!Sthree,12,FALSE))</f>
        <v>Ceiling (Medium)</v>
      </c>
    </row>
    <row r="111" spans="1:8">
      <c r="A111" s="28" t="s">
        <v>9</v>
      </c>
      <c r="B111" s="8" t="s">
        <v>272</v>
      </c>
      <c r="C111" s="147">
        <f>(VLOOKUP(A111,[3]!Sone,7,FALSE))</f>
        <v>700</v>
      </c>
      <c r="D111" s="119" t="str">
        <f>(VLOOKUP(A111,[3]!Sone,8,FALSE))</f>
        <v>Noncancer Risk</v>
      </c>
      <c r="E111" s="106">
        <f>(VLOOKUP(A111,[3]!Stwo,8,FALSE))</f>
        <v>3000</v>
      </c>
      <c r="F111" s="116" t="str">
        <f>(VLOOKUP(A111,[3]!Stwo,9,FALSE))</f>
        <v>Ceiling (High)</v>
      </c>
      <c r="G111" s="111">
        <f>(VLOOKUP(A111,[3]!Sthree,11,FALSE))</f>
        <v>5000</v>
      </c>
      <c r="H111" s="114" t="str">
        <f>(VLOOKUP(A111,[3]!Sthree,12,FALSE))</f>
        <v>Ceiling (High)</v>
      </c>
    </row>
    <row r="112" spans="1:8">
      <c r="A112" s="28" t="s">
        <v>8</v>
      </c>
      <c r="B112" s="8" t="s">
        <v>273</v>
      </c>
      <c r="C112" s="147">
        <f>(VLOOKUP(A112,[3]!Sone,7,FALSE))</f>
        <v>500</v>
      </c>
      <c r="D112" s="119" t="str">
        <f>(VLOOKUP(A112,[3]!Sone,8,FALSE))</f>
        <v>Ceiling (Medium)</v>
      </c>
      <c r="E112" s="106">
        <f>(VLOOKUP(A112,[3]!Stwo,8,FALSE))</f>
        <v>1000</v>
      </c>
      <c r="F112" s="116" t="str">
        <f>(VLOOKUP(A112,[3]!Stwo,9,FALSE))</f>
        <v>Ceiling (Medium)</v>
      </c>
      <c r="G112" s="111">
        <f>(VLOOKUP(A112,[3]!Sthree,11,FALSE))</f>
        <v>3000</v>
      </c>
      <c r="H112" s="114" t="str">
        <f>(VLOOKUP(A112,[3]!Sthree,12,FALSE))</f>
        <v>Ceiling (Medium)</v>
      </c>
    </row>
    <row r="113" spans="1:8">
      <c r="A113" s="28" t="s">
        <v>7</v>
      </c>
      <c r="B113" s="8" t="s">
        <v>119</v>
      </c>
      <c r="C113" s="147">
        <f>(VLOOKUP(A113,[3]!Sone,7,FALSE))</f>
        <v>40</v>
      </c>
      <c r="D113" s="119" t="str">
        <f>(VLOOKUP(A113,[3]!Sone,8,FALSE))</f>
        <v>Cancer Risk</v>
      </c>
      <c r="E113" s="106">
        <f>(VLOOKUP(A113,[3]!Stwo,8,FALSE))</f>
        <v>200</v>
      </c>
      <c r="F113" s="116" t="str">
        <f>(VLOOKUP(A113,[3]!Stwo,9,FALSE))</f>
        <v>Cancer Risk</v>
      </c>
      <c r="G113" s="111">
        <f>(VLOOKUP(A113,[3]!Sthree,11,FALSE))</f>
        <v>500</v>
      </c>
      <c r="H113" s="114" t="str">
        <f>(VLOOKUP(A113,[3]!Sthree,12,FALSE))</f>
        <v>Noncancer Risk</v>
      </c>
    </row>
    <row r="114" spans="1:8">
      <c r="A114" s="28" t="s">
        <v>6</v>
      </c>
      <c r="B114" s="8" t="s">
        <v>118</v>
      </c>
      <c r="C114" s="147">
        <f>(VLOOKUP(A114,[3]!Sone,7,FALSE))</f>
        <v>30</v>
      </c>
      <c r="D114" s="119" t="str">
        <f>(VLOOKUP(A114,[3]!Sone,8,FALSE))</f>
        <v>Noncancer Risk</v>
      </c>
      <c r="E114" s="106">
        <f>(VLOOKUP(A114,[3]!Stwo,8,FALSE))</f>
        <v>60</v>
      </c>
      <c r="F114" s="116" t="str">
        <f>(VLOOKUP(A114,[3]!Stwo,9,FALSE))</f>
        <v>S-3 Standard</v>
      </c>
      <c r="G114" s="111">
        <f>(VLOOKUP(A114,[3]!Sthree,11,FALSE))</f>
        <v>60</v>
      </c>
      <c r="H114" s="114" t="str">
        <f>(VLOOKUP(A114,[3]!Sthree,12,FALSE))</f>
        <v>Noncancer Risk</v>
      </c>
    </row>
    <row r="115" spans="1:8">
      <c r="A115" s="28" t="s">
        <v>5</v>
      </c>
      <c r="B115" s="8" t="s">
        <v>117</v>
      </c>
      <c r="C115" s="147">
        <f>(VLOOKUP(A115,[3]!Sone,7,FALSE))</f>
        <v>1000</v>
      </c>
      <c r="D115" s="119" t="str">
        <f>(VLOOKUP(A115,[3]!Sone,8,FALSE))</f>
        <v>Ceiling (High)</v>
      </c>
      <c r="E115" s="106">
        <f>(VLOOKUP(A115,[3]!Stwo,8,FALSE))</f>
        <v>3000</v>
      </c>
      <c r="F115" s="116" t="str">
        <f>(VLOOKUP(A115,[3]!Stwo,9,FALSE))</f>
        <v>Ceiling (High)</v>
      </c>
      <c r="G115" s="111">
        <f>(VLOOKUP(A115,[3]!Sthree,11,FALSE))</f>
        <v>5000</v>
      </c>
      <c r="H115" s="114" t="str">
        <f>(VLOOKUP(A115,[3]!Sthree,12,FALSE))</f>
        <v>Ceiling (High)</v>
      </c>
    </row>
    <row r="116" spans="1:8">
      <c r="A116" s="28" t="s">
        <v>4</v>
      </c>
      <c r="B116" s="8" t="s">
        <v>116</v>
      </c>
      <c r="C116" s="147">
        <f>(VLOOKUP(A116,[3]!Sone,7,FALSE))</f>
        <v>20</v>
      </c>
      <c r="D116" s="119" t="str">
        <f>(VLOOKUP(A116,[3]!Sone,8,FALSE))</f>
        <v>Noncancer Risk</v>
      </c>
      <c r="E116" s="106">
        <f>(VLOOKUP(A116,[3]!Stwo,8,FALSE))</f>
        <v>400</v>
      </c>
      <c r="F116" s="116" t="str">
        <f>(VLOOKUP(A116,[3]!Stwo,9,FALSE))</f>
        <v>S-3 Standard</v>
      </c>
      <c r="G116" s="111">
        <f>(VLOOKUP(A116,[3]!Sthree,11,FALSE))</f>
        <v>400</v>
      </c>
      <c r="H116" s="114" t="str">
        <f>(VLOOKUP(A116,[3]!Sthree,12,FALSE))</f>
        <v>Noncancer Risk</v>
      </c>
    </row>
    <row r="117" spans="1:8">
      <c r="A117" s="28" t="s">
        <v>3</v>
      </c>
      <c r="B117" s="8" t="s">
        <v>115</v>
      </c>
      <c r="C117" s="147">
        <f>(VLOOKUP(A117,[3]!Sone,7,FALSE))</f>
        <v>400</v>
      </c>
      <c r="D117" s="119" t="str">
        <f>(VLOOKUP(A117,[3]!Sone,8,FALSE))</f>
        <v>Noncancer Risk</v>
      </c>
      <c r="E117" s="106">
        <f>(VLOOKUP(A117,[3]!Stwo,8,FALSE))</f>
        <v>700</v>
      </c>
      <c r="F117" s="116" t="str">
        <f>(VLOOKUP(A117,[3]!Stwo,9,FALSE))</f>
        <v>S-3 Standard</v>
      </c>
      <c r="G117" s="111">
        <f>(VLOOKUP(A117,[3]!Sthree,11,FALSE))</f>
        <v>700</v>
      </c>
      <c r="H117" s="114" t="str">
        <f>(VLOOKUP(A117,[3]!Sthree,12,FALSE))</f>
        <v>Noncancer Risk</v>
      </c>
    </row>
    <row r="118" spans="1:8">
      <c r="A118" s="28" t="s">
        <v>2</v>
      </c>
      <c r="B118" s="8" t="s">
        <v>114</v>
      </c>
      <c r="C118" s="147">
        <f>(VLOOKUP(A118,[3]!Sone,7,FALSE))</f>
        <v>1</v>
      </c>
      <c r="D118" s="119" t="str">
        <f>(VLOOKUP(A118,[3]!Sone,8,FALSE))</f>
        <v>Cancer Risk</v>
      </c>
      <c r="E118" s="106">
        <f>(VLOOKUP(A118,[3]!Stwo,8,FALSE))</f>
        <v>7</v>
      </c>
      <c r="F118" s="116" t="str">
        <f>(VLOOKUP(A118,[3]!Stwo,9,FALSE))</f>
        <v>Cancer Risk</v>
      </c>
      <c r="G118" s="111">
        <f>(VLOOKUP(A118,[3]!Sthree,11,FALSE))</f>
        <v>60</v>
      </c>
      <c r="H118" s="114" t="str">
        <f>(VLOOKUP(A118,[3]!Sthree,12,FALSE))</f>
        <v>Cancer Risk</v>
      </c>
    </row>
    <row r="119" spans="1:8">
      <c r="A119" s="28" t="s">
        <v>234</v>
      </c>
      <c r="B119" s="8" t="s">
        <v>113</v>
      </c>
      <c r="C119" s="147">
        <f>(VLOOKUP(A119,[3]!Sone,7,FALSE))</f>
        <v>500</v>
      </c>
      <c r="D119" s="119" t="str">
        <f>(VLOOKUP(A119,[3]!Sone,8,FALSE))</f>
        <v>Ceiling (Medium)</v>
      </c>
      <c r="E119" s="106">
        <f>(VLOOKUP(A119,[3]!Stwo,8,FALSE))</f>
        <v>1000</v>
      </c>
      <c r="F119" s="116" t="str">
        <f>(VLOOKUP(A119,[3]!Stwo,9,FALSE))</f>
        <v>Ceiling (Medium)</v>
      </c>
      <c r="G119" s="111">
        <f>(VLOOKUP(A119,[3]!Sthree,11,FALSE))</f>
        <v>3000</v>
      </c>
      <c r="H119" s="114" t="str">
        <f>(VLOOKUP(A119,[3]!Sthree,12,FALSE))</f>
        <v>Ceiling (Medium)</v>
      </c>
    </row>
    <row r="120" spans="1:8" ht="12.75" thickBot="1">
      <c r="A120" s="62" t="s">
        <v>1</v>
      </c>
      <c r="B120" s="7" t="s">
        <v>112</v>
      </c>
      <c r="C120" s="148">
        <f>(VLOOKUP(A120,[3]!Sone,7,FALSE))</f>
        <v>1000</v>
      </c>
      <c r="D120" s="120" t="str">
        <f>(VLOOKUP(A120,[3]!Sone,8,FALSE))</f>
        <v>Ceiling (High)</v>
      </c>
      <c r="E120" s="160">
        <f>(VLOOKUP(A120,[3]!Stwo,8,FALSE))</f>
        <v>3000</v>
      </c>
      <c r="F120" s="117" t="str">
        <f>(VLOOKUP(A120,[3]!Stwo,9,FALSE))</f>
        <v>Ceiling (High)</v>
      </c>
      <c r="G120" s="161">
        <f>(VLOOKUP(A120,[3]!Sthree,11,FALSE))</f>
        <v>5000</v>
      </c>
      <c r="H120" s="115" t="str">
        <f>(VLOOKUP(A120,[3]!Sthree,12,FALSE))</f>
        <v>Ceiling (High)</v>
      </c>
    </row>
  </sheetData>
  <mergeCells count="2">
    <mergeCell ref="C1:D1"/>
    <mergeCell ref="E1:F1"/>
  </mergeCells>
  <phoneticPr fontId="0" type="noConversion"/>
  <pageMargins left="0.5" right="0.5" top="1" bottom="1" header="0.5" footer="0.5"/>
  <pageSetup scale="86" fitToWidth="3" fitToHeight="3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8"/>
  <sheetViews>
    <sheetView showZeros="0" zoomScaleNormal="100" zoomScaleSheetLayoutView="10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A4" sqref="A4"/>
    </sheetView>
  </sheetViews>
  <sheetFormatPr defaultRowHeight="12.75"/>
  <cols>
    <col min="1" max="1" width="38.7109375" style="30" bestFit="1" customWidth="1"/>
    <col min="2" max="2" width="10.140625" style="31" bestFit="1" customWidth="1"/>
    <col min="3" max="3" width="13.140625" style="142" bestFit="1" customWidth="1"/>
    <col min="4" max="4" width="13.140625" style="153" bestFit="1" customWidth="1"/>
    <col min="5" max="16384" width="9.140625" style="30"/>
  </cols>
  <sheetData>
    <row r="1" spans="1:4">
      <c r="A1" s="215" t="s">
        <v>238</v>
      </c>
      <c r="B1" s="244"/>
      <c r="C1" s="154"/>
      <c r="D1" s="150"/>
    </row>
    <row r="2" spans="1:4">
      <c r="A2" s="216" t="s">
        <v>268</v>
      </c>
      <c r="C2" s="78"/>
      <c r="D2" s="100"/>
    </row>
    <row r="3" spans="1:4">
      <c r="A3" s="216" t="s">
        <v>269</v>
      </c>
      <c r="C3" s="174" t="s">
        <v>300</v>
      </c>
      <c r="D3" s="193" t="s">
        <v>301</v>
      </c>
    </row>
    <row r="4" spans="1:4">
      <c r="A4" s="212"/>
      <c r="B4" s="31" t="s">
        <v>218</v>
      </c>
      <c r="C4" s="174">
        <f>'S-1'!C3</f>
        <v>0</v>
      </c>
      <c r="D4" s="193">
        <f>C4</f>
        <v>0</v>
      </c>
    </row>
    <row r="5" spans="1:4" ht="13.5" thickBot="1">
      <c r="A5" s="253" t="s">
        <v>233</v>
      </c>
      <c r="B5" s="31" t="s">
        <v>231</v>
      </c>
      <c r="C5" s="259" t="s">
        <v>107</v>
      </c>
      <c r="D5" s="260" t="s">
        <v>236</v>
      </c>
    </row>
    <row r="6" spans="1:4">
      <c r="A6" s="28" t="s">
        <v>106</v>
      </c>
      <c r="B6" s="11" t="s">
        <v>217</v>
      </c>
      <c r="C6" s="165">
        <f>IF(10*MAX(GW!C3:E3)&gt;100000,100000,10*MAX(GW!C3:E3))</f>
        <v>100000</v>
      </c>
      <c r="D6" s="151">
        <f>IF(10*(VLOOKUP(A6,[3]!Sthree,11,FALSE))&gt;10000,10000,10*(VLOOKUP(A6,[3]!Sthree,11,FALSE)))</f>
        <v>10000</v>
      </c>
    </row>
    <row r="7" spans="1:4">
      <c r="A7" s="28" t="s">
        <v>105</v>
      </c>
      <c r="B7" s="8" t="s">
        <v>216</v>
      </c>
      <c r="C7" s="166">
        <f>IF(10*MAX(GW!C4:E4)&gt;100000,100000,10*MAX(GW!C4:E4))</f>
        <v>100000</v>
      </c>
      <c r="D7" s="151">
        <f>IF(10*(VLOOKUP(A7,[3]!Sthree,11,FALSE))&gt;10000,10000,10*(VLOOKUP(A7,[3]!Sthree,11,FALSE)))</f>
        <v>10000</v>
      </c>
    </row>
    <row r="8" spans="1:4">
      <c r="A8" s="28" t="s">
        <v>104</v>
      </c>
      <c r="B8" s="8" t="s">
        <v>215</v>
      </c>
      <c r="C8" s="166">
        <f>IF(10*MAX(GW!C5:E5)&gt;100000,100000,10*MAX(GW!C5:E5))</f>
        <v>100000</v>
      </c>
      <c r="D8" s="151">
        <f>IF(10*(VLOOKUP(A8,[3]!Sthree,11,FALSE))&gt;10000,10000,10*(VLOOKUP(A8,[3]!Sthree,11,FALSE)))</f>
        <v>10000</v>
      </c>
    </row>
    <row r="9" spans="1:4">
      <c r="A9" s="28" t="s">
        <v>103</v>
      </c>
      <c r="B9" s="8" t="s">
        <v>214</v>
      </c>
      <c r="C9" s="166">
        <f>IF(10*MAX(GW!C6:E6)&gt;100000,100000,10*MAX(GW!C6:E6))</f>
        <v>300</v>
      </c>
      <c r="D9" s="151">
        <f>IF(10*(VLOOKUP(A9,[3]!Sthree,11,FALSE))&gt;10000,10000,10*(VLOOKUP(A9,[3]!Sthree,11,FALSE)))</f>
        <v>30</v>
      </c>
    </row>
    <row r="10" spans="1:4">
      <c r="A10" s="28" t="s">
        <v>102</v>
      </c>
      <c r="B10" s="8" t="s">
        <v>213</v>
      </c>
      <c r="C10" s="166">
        <f>IF(10*MAX(GW!C7:E7)&gt;100000,100000,10*MAX(GW!C7:E7))</f>
        <v>600</v>
      </c>
      <c r="D10" s="151">
        <f>IF(10*(VLOOKUP(A10,[3]!Sthree,11,FALSE))&gt;10000,10000,10*(VLOOKUP(A10,[3]!Sthree,11,FALSE)))</f>
        <v>10000</v>
      </c>
    </row>
    <row r="11" spans="1:4">
      <c r="A11" s="28" t="s">
        <v>101</v>
      </c>
      <c r="B11" s="8" t="s">
        <v>212</v>
      </c>
      <c r="C11" s="166">
        <f>IF(10*MAX(GW!C8:E8)&gt;100000,100000,10*MAX(GW!C8:E8))</f>
        <v>80000</v>
      </c>
      <c r="D11" s="151">
        <f>IF(10*(VLOOKUP(A11,[3]!Sthree,11,FALSE))&gt;10000,10000,10*(VLOOKUP(A11,[3]!Sthree,11,FALSE)))</f>
        <v>300</v>
      </c>
    </row>
    <row r="12" spans="1:4">
      <c r="A12" s="28" t="s">
        <v>100</v>
      </c>
      <c r="B12" s="8" t="s">
        <v>211</v>
      </c>
      <c r="C12" s="166">
        <f>IF(10*MAX(GW!C9:E9)&gt;100000,100000,10*MAX(GW!C9:E9))</f>
        <v>9000</v>
      </c>
      <c r="D12" s="151">
        <f>IF(10*(VLOOKUP(A12,[3]!Sthree,11,FALSE))&gt;10000,10000,10*(VLOOKUP(A12,[3]!Sthree,11,FALSE)))</f>
        <v>500</v>
      </c>
    </row>
    <row r="13" spans="1:4">
      <c r="A13" s="28" t="s">
        <v>99</v>
      </c>
      <c r="B13" s="8" t="s">
        <v>210</v>
      </c>
      <c r="C13" s="166">
        <f>IF(10*MAX(GW!C10:E10)&gt;100000,100000,10*MAX(GW!C10:E10))</f>
        <v>100000</v>
      </c>
      <c r="D13" s="151">
        <f>IF(10*(VLOOKUP(A13,[3]!Sthree,11,FALSE))&gt;10000,10000,10*(VLOOKUP(A13,[3]!Sthree,11,FALSE)))</f>
        <v>10000</v>
      </c>
    </row>
    <row r="14" spans="1:4">
      <c r="A14" s="28" t="s">
        <v>98</v>
      </c>
      <c r="B14" s="8" t="s">
        <v>209</v>
      </c>
      <c r="C14" s="166">
        <f>IF(10*MAX(GW!C11:E11)&gt;100000,100000,10*MAX(GW!C11:E11))</f>
        <v>100000</v>
      </c>
      <c r="D14" s="151">
        <f>IF(10*(VLOOKUP(A14,[3]!Sthree,11,FALSE))&gt;10000,10000,10*(VLOOKUP(A14,[3]!Sthree,11,FALSE)))</f>
        <v>10000</v>
      </c>
    </row>
    <row r="15" spans="1:4">
      <c r="A15" s="28" t="s">
        <v>97</v>
      </c>
      <c r="B15" s="8" t="s">
        <v>208</v>
      </c>
      <c r="C15" s="166">
        <f>IF(10*MAX(GW!C12:E12)&gt;100000,100000,10*MAX(GW!C12:E12))</f>
        <v>10000</v>
      </c>
      <c r="D15" s="151">
        <f>IF(10*(VLOOKUP(A15,[3]!Sthree,11,FALSE))&gt;10000,10000,10*(VLOOKUP(A15,[3]!Sthree,11,FALSE)))</f>
        <v>3000</v>
      </c>
    </row>
    <row r="16" spans="1:4">
      <c r="A16" s="28" t="s">
        <v>96</v>
      </c>
      <c r="B16" s="8" t="s">
        <v>207</v>
      </c>
      <c r="C16" s="166">
        <f>IF(10*MAX(GW!C13:E13)&gt;100000,100000,10*MAX(GW!C13:E13))</f>
        <v>5000</v>
      </c>
      <c r="D16" s="151">
        <f>IF(10*(VLOOKUP(A16,[3]!Sthree,11,FALSE))&gt;10000,10000,10*(VLOOKUP(A16,[3]!Sthree,11,FALSE)))</f>
        <v>300</v>
      </c>
    </row>
    <row r="17" spans="1:4">
      <c r="A17" s="28" t="s">
        <v>95</v>
      </c>
      <c r="B17" s="8" t="s">
        <v>206</v>
      </c>
      <c r="C17" s="166">
        <f>IF(10*MAX(GW!C14:E14)&gt;100000,100000,10*MAX(GW!C14:E14))</f>
        <v>4000</v>
      </c>
      <c r="D17" s="151">
        <f>IF(10*(VLOOKUP(A17,[3]!Sthree,11,FALSE))&gt;10000,10000,10*(VLOOKUP(A17,[3]!Sthree,11,FALSE)))</f>
        <v>3000</v>
      </c>
    </row>
    <row r="18" spans="1:4">
      <c r="A18" s="28" t="s">
        <v>94</v>
      </c>
      <c r="B18" s="8" t="s">
        <v>205</v>
      </c>
      <c r="C18" s="166">
        <f>IF(10*MAX(GW!C15:E15)&gt;100000,100000,10*MAX(GW!C15:E15))</f>
        <v>500</v>
      </c>
      <c r="D18" s="151">
        <f>IF(10*(VLOOKUP(A18,[3]!Sthree,11,FALSE))&gt;10000,10000,10*(VLOOKUP(A18,[3]!Sthree,11,FALSE)))</f>
        <v>10000</v>
      </c>
    </row>
    <row r="19" spans="1:4">
      <c r="A19" s="28" t="s">
        <v>93</v>
      </c>
      <c r="B19" s="8" t="s">
        <v>204</v>
      </c>
      <c r="C19" s="166">
        <f>IF(10*MAX(GW!C16:E16)&gt;100000,100000,10*MAX(GW!C16:E16))</f>
        <v>1000</v>
      </c>
      <c r="D19" s="151">
        <f>IF(10*(VLOOKUP(A19,[3]!Sthree,11,FALSE))&gt;10000,10000,10*(VLOOKUP(A19,[3]!Sthree,11,FALSE)))</f>
        <v>10000</v>
      </c>
    </row>
    <row r="20" spans="1:4">
      <c r="A20" s="28" t="s">
        <v>92</v>
      </c>
      <c r="B20" s="8" t="s">
        <v>203</v>
      </c>
      <c r="C20" s="166">
        <f>IF(10*MAX(GW!C17:E17)&gt;100000,100000,10*MAX(GW!C17:E17))</f>
        <v>2000</v>
      </c>
      <c r="D20" s="151">
        <f>IF(10*(VLOOKUP(A20,[3]!Sthree,11,FALSE))&gt;10000,10000,10*(VLOOKUP(A20,[3]!Sthree,11,FALSE)))</f>
        <v>2000</v>
      </c>
    </row>
    <row r="21" spans="1:4">
      <c r="A21" s="28" t="s">
        <v>91</v>
      </c>
      <c r="B21" s="8" t="s">
        <v>202</v>
      </c>
      <c r="C21" s="166">
        <f>IF(10*MAX(GW!C18:E18)&gt;100000,100000,10*MAX(GW!C18:E18))</f>
        <v>100000</v>
      </c>
      <c r="D21" s="151">
        <f>IF(10*(VLOOKUP(A21,[3]!Sthree,11,FALSE))&gt;10000,10000,10*(VLOOKUP(A21,[3]!Sthree,11,FALSE)))</f>
        <v>10000</v>
      </c>
    </row>
    <row r="22" spans="1:4">
      <c r="A22" s="28" t="s">
        <v>90</v>
      </c>
      <c r="B22" s="8" t="s">
        <v>201</v>
      </c>
      <c r="C22" s="166">
        <f>IF(10*MAX(GW!C19:E19)&gt;100000,100000,10*MAX(GW!C19:E19))</f>
        <v>100000</v>
      </c>
      <c r="D22" s="151">
        <f>IF(10*(VLOOKUP(A22,[3]!Sthree,11,FALSE))&gt;10000,10000,10*(VLOOKUP(A22,[3]!Sthree,11,FALSE)))</f>
        <v>800</v>
      </c>
    </row>
    <row r="23" spans="1:4">
      <c r="A23" s="28" t="s">
        <v>89</v>
      </c>
      <c r="B23" s="8" t="s">
        <v>324</v>
      </c>
      <c r="C23" s="166">
        <f>IF(10*MAX(GW!C20:E20)&gt;100000,100000,10*MAX(GW!C20:E20))</f>
        <v>100000</v>
      </c>
      <c r="D23" s="151">
        <f>IF(10*(VLOOKUP(A23,[3]!Sthree,11,FALSE))&gt;10000,10000,10*(VLOOKUP(A23,[3]!Sthree,11,FALSE)))</f>
        <v>10000</v>
      </c>
    </row>
    <row r="24" spans="1:4">
      <c r="A24" s="28" t="s">
        <v>295</v>
      </c>
      <c r="B24" s="8" t="s">
        <v>200</v>
      </c>
      <c r="C24" s="166">
        <f>IF(10*MAX(GW!C21:E21)&gt;100000,100000,10*MAX(GW!C21:E21))</f>
        <v>100000</v>
      </c>
      <c r="D24" s="151">
        <f>IF(10*(VLOOKUP(A24,[3]!Sthree,11,FALSE))&gt;10000,10000,10*(VLOOKUP(A24,[3]!Sthree,11,FALSE)))</f>
        <v>10000</v>
      </c>
    </row>
    <row r="25" spans="1:4">
      <c r="A25" s="28" t="s">
        <v>88</v>
      </c>
      <c r="B25" s="8" t="s">
        <v>199</v>
      </c>
      <c r="C25" s="166">
        <f>IF(10*MAX(GW!C22:E22)&gt;100000,100000,10*MAX(GW!C22:E22))</f>
        <v>100000</v>
      </c>
      <c r="D25" s="151">
        <f>IF(10*(VLOOKUP(A25,[3]!Sthree,11,FALSE))&gt;10000,10000,10*(VLOOKUP(A25,[3]!Sthree,11,FALSE)))</f>
        <v>5000</v>
      </c>
    </row>
    <row r="26" spans="1:4">
      <c r="A26" s="28" t="s">
        <v>87</v>
      </c>
      <c r="B26" s="8" t="s">
        <v>198</v>
      </c>
      <c r="C26" s="166">
        <f>IF(10*MAX(GW!C23:E23)&gt;100000,100000,10*MAX(GW!C23:E23))</f>
        <v>100000</v>
      </c>
      <c r="D26" s="151">
        <f>IF(10*(VLOOKUP(A26,[3]!Sthree,11,FALSE))&gt;10000,10000,10*(VLOOKUP(A26,[3]!Sthree,11,FALSE)))</f>
        <v>10000</v>
      </c>
    </row>
    <row r="27" spans="1:4">
      <c r="A27" s="28" t="s">
        <v>86</v>
      </c>
      <c r="B27" s="8" t="s">
        <v>197</v>
      </c>
      <c r="C27" s="166">
        <f>IF(10*MAX(GW!C24:E24)&gt;100000,100000,10*MAX(GW!C24:E24))</f>
        <v>8000</v>
      </c>
      <c r="D27" s="151">
        <f>IF(10*(VLOOKUP(A27,[3]!Sthree,11,FALSE))&gt;10000,10000,10*(VLOOKUP(A27,[3]!Sthree,11,FALSE)))</f>
        <v>6000</v>
      </c>
    </row>
    <row r="28" spans="1:4">
      <c r="A28" s="28" t="s">
        <v>85</v>
      </c>
      <c r="B28" s="8" t="s">
        <v>196</v>
      </c>
      <c r="C28" s="166">
        <f>IF(10*MAX(GW!C25:E25)&gt;100000,100000,10*MAX(GW!C25:E25))</f>
        <v>50</v>
      </c>
      <c r="D28" s="151">
        <f>IF(10*(VLOOKUP(A28,[3]!Sthree,11,FALSE))&gt;10000,10000,10*(VLOOKUP(A28,[3]!Sthree,11,FALSE)))</f>
        <v>1000</v>
      </c>
    </row>
    <row r="29" spans="1:4">
      <c r="A29" s="28" t="s">
        <v>84</v>
      </c>
      <c r="B29" s="8" t="s">
        <v>195</v>
      </c>
      <c r="C29" s="166">
        <f>IF(10*MAX(GW!C26:E26)&gt;100000,100000,10*MAX(GW!C26:E26))</f>
        <v>50000</v>
      </c>
      <c r="D29" s="151">
        <f>IF(10*(VLOOKUP(A29,[3]!Sthree,11,FALSE))&gt;10000,10000,10*(VLOOKUP(A29,[3]!Sthree,11,FALSE)))</f>
        <v>10000</v>
      </c>
    </row>
    <row r="30" spans="1:4">
      <c r="A30" s="28" t="s">
        <v>83</v>
      </c>
      <c r="B30" s="8" t="s">
        <v>194</v>
      </c>
      <c r="C30" s="166">
        <f>IF(10*MAX(GW!C27:E27)&gt;100000,100000,10*MAX(GW!C27:E27))</f>
        <v>20</v>
      </c>
      <c r="D30" s="151">
        <f>IF(10*(VLOOKUP(A30,[3]!Sthree,11,FALSE))&gt;10000,10000,10*(VLOOKUP(A30,[3]!Sthree,11,FALSE)))</f>
        <v>600</v>
      </c>
    </row>
    <row r="31" spans="1:4">
      <c r="A31" s="28" t="s">
        <v>82</v>
      </c>
      <c r="B31" s="9" t="s">
        <v>193</v>
      </c>
      <c r="C31" s="166">
        <f>IF(10*MAX(GW!C28:E28)&gt;100000,100000,10*MAX(GW!C28:E28))</f>
        <v>100000</v>
      </c>
      <c r="D31" s="151">
        <f>IF(10*(VLOOKUP(A31,[3]!Sthree,11,FALSE))&gt;10000,10000,10*(VLOOKUP(A31,[3]!Sthree,11,FALSE)))</f>
        <v>400</v>
      </c>
    </row>
    <row r="32" spans="1:4">
      <c r="A32" s="28" t="s">
        <v>81</v>
      </c>
      <c r="B32" s="8" t="s">
        <v>192</v>
      </c>
      <c r="C32" s="166">
        <f>IF(10*MAX(GW!C29:E29)&gt;100000,100000,10*MAX(GW!C29:E29))</f>
        <v>10000</v>
      </c>
      <c r="D32" s="151">
        <f>IF(10*(VLOOKUP(A32,[3]!Sthree,11,FALSE))&gt;10000,10000,10*(VLOOKUP(A32,[3]!Sthree,11,FALSE)))</f>
        <v>10000</v>
      </c>
    </row>
    <row r="33" spans="1:4">
      <c r="A33" s="28" t="s">
        <v>80</v>
      </c>
      <c r="B33" s="8" t="s">
        <v>191</v>
      </c>
      <c r="C33" s="166">
        <f>IF(10*MAX(GW!C30:E30)&gt;100000,100000,10*MAX(GW!C30:E30))</f>
        <v>100000</v>
      </c>
      <c r="D33" s="151">
        <f>IF(10*(VLOOKUP(A33,[3]!Sthree,11,FALSE))&gt;10000,10000,10*(VLOOKUP(A33,[3]!Sthree,11,FALSE)))</f>
        <v>10000</v>
      </c>
    </row>
    <row r="34" spans="1:4">
      <c r="A34" s="28" t="s">
        <v>79</v>
      </c>
      <c r="B34" s="8" t="s">
        <v>190</v>
      </c>
      <c r="C34" s="166">
        <f>IF(10*MAX(GW!C31:E31)&gt;100000,100000,10*MAX(GW!C31:E31))</f>
        <v>100000</v>
      </c>
      <c r="D34" s="151">
        <f>IF(10*(VLOOKUP(A34,[3]!Sthree,11,FALSE))&gt;10000,10000,10*(VLOOKUP(A34,[3]!Sthree,11,FALSE)))</f>
        <v>3000</v>
      </c>
    </row>
    <row r="35" spans="1:4">
      <c r="A35" s="28" t="s">
        <v>78</v>
      </c>
      <c r="B35" s="8" t="s">
        <v>189</v>
      </c>
      <c r="C35" s="166">
        <f>IF(10*MAX(GW!C32:E32)&gt;100000,100000,10*MAX(GW!C32:E32))</f>
        <v>3000</v>
      </c>
      <c r="D35" s="151">
        <f>IF(10*(VLOOKUP(A35,[3]!Sthree,11,FALSE))&gt;10000,10000,10*(VLOOKUP(A35,[3]!Sthree,11,FALSE)))</f>
        <v>2000</v>
      </c>
    </row>
    <row r="36" spans="1:4">
      <c r="A36" s="28" t="s">
        <v>77</v>
      </c>
      <c r="B36" s="8" t="s">
        <v>188</v>
      </c>
      <c r="C36" s="166">
        <f>IF(10*MAX(GW!C33:E33)&gt;100000,100000,10*MAX(GW!C33:E33))</f>
        <v>6000</v>
      </c>
      <c r="D36" s="151">
        <f>IF(10*(VLOOKUP(A36,[3]!Sthree,11,FALSE))&gt;10000,10000,10*(VLOOKUP(A36,[3]!Sthree,11,FALSE)))</f>
        <v>10000</v>
      </c>
    </row>
    <row r="37" spans="1:4">
      <c r="A37" s="28" t="s">
        <v>76</v>
      </c>
      <c r="B37" s="8" t="s">
        <v>187</v>
      </c>
      <c r="C37" s="166">
        <f>IF(10*MAX(GW!C34:E34)&gt;100000,100000,10*MAX(GW!C34:E34))</f>
        <v>3000</v>
      </c>
      <c r="D37" s="151">
        <f>IF(10*(VLOOKUP(A37,[3]!Sthree,11,FALSE))&gt;10000,10000,10*(VLOOKUP(A37,[3]!Sthree,11,FALSE)))</f>
        <v>2000</v>
      </c>
    </row>
    <row r="38" spans="1:4">
      <c r="A38" s="28" t="s">
        <v>75</v>
      </c>
      <c r="B38" s="8" t="s">
        <v>186</v>
      </c>
      <c r="C38" s="166">
        <f>IF(10*MAX(GW!C35:E35)&gt;100000,100000,10*MAX(GW!C35:E35))</f>
        <v>700</v>
      </c>
      <c r="D38" s="151">
        <f>IF(10*(VLOOKUP(A38,[3]!Sthree,11,FALSE))&gt;10000,10000,10*(VLOOKUP(A38,[3]!Sthree,11,FALSE)))</f>
        <v>10000</v>
      </c>
    </row>
    <row r="39" spans="1:4">
      <c r="A39" s="28" t="s">
        <v>74</v>
      </c>
      <c r="B39" s="8" t="s">
        <v>185</v>
      </c>
      <c r="C39" s="166">
        <f>IF(10*MAX(GW!C36:E36)&gt;100000,100000,10*MAX(GW!C36:E36))</f>
        <v>2000</v>
      </c>
      <c r="D39" s="151">
        <f>IF(10*(VLOOKUP(A39,[3]!Sthree,11,FALSE))&gt;10000,10000,10*(VLOOKUP(A39,[3]!Sthree,11,FALSE)))</f>
        <v>5000</v>
      </c>
    </row>
    <row r="40" spans="1:4">
      <c r="A40" s="28" t="s">
        <v>73</v>
      </c>
      <c r="B40" s="8" t="s">
        <v>184</v>
      </c>
      <c r="C40" s="166">
        <f>IF(10*MAX(GW!C37:E37)&gt;100000,100000,10*MAX(GW!C37:E37))</f>
        <v>400</v>
      </c>
      <c r="D40" s="151">
        <f>IF(10*(VLOOKUP(A40,[3]!Sthree,11,FALSE))&gt;10000,10000,10*(VLOOKUP(A40,[3]!Sthree,11,FALSE)))</f>
        <v>300</v>
      </c>
    </row>
    <row r="41" spans="1:4">
      <c r="A41" s="28" t="s">
        <v>72</v>
      </c>
      <c r="B41" s="8" t="s">
        <v>183</v>
      </c>
      <c r="C41" s="166">
        <f>IF(10*MAX(GW!C38:E38)&gt;100000,100000,10*MAX(GW!C38:E38))</f>
        <v>100000</v>
      </c>
      <c r="D41" s="151">
        <f>IF(10*(VLOOKUP(A41,[3]!Sthree,11,FALSE))&gt;10000,10000,10*(VLOOKUP(A41,[3]!Sthree,11,FALSE)))</f>
        <v>5000</v>
      </c>
    </row>
    <row r="42" spans="1:4" ht="13.5" thickBot="1">
      <c r="A42" s="62" t="s">
        <v>71</v>
      </c>
      <c r="B42" s="7" t="s">
        <v>182</v>
      </c>
      <c r="C42" s="167">
        <f>IF(10*MAX(GW!C39:E39)&gt;100000,100000,10*MAX(GW!C39:E39))</f>
        <v>80000</v>
      </c>
      <c r="D42" s="254">
        <f>IF(10*(VLOOKUP(A42,[3]!Sthree,11,FALSE))&gt;10000,10000,10*(VLOOKUP(A42,[3]!Sthree,11,FALSE)))</f>
        <v>10000</v>
      </c>
    </row>
    <row r="43" spans="1:4">
      <c r="A43" s="28" t="s">
        <v>70</v>
      </c>
      <c r="B43" s="8" t="s">
        <v>181</v>
      </c>
      <c r="C43" s="166">
        <f>IF(10*MAX(GW!C40:E40)&gt;100000,100000,10*MAX(GW!C40:E40))</f>
        <v>100000</v>
      </c>
      <c r="D43" s="151">
        <f>IF(10*(VLOOKUP(A43,[3]!Sthree,11,FALSE))&gt;10000,10000,10*(VLOOKUP(A43,[3]!Sthree,11,FALSE)))</f>
        <v>5000</v>
      </c>
    </row>
    <row r="44" spans="1:4">
      <c r="A44" s="28" t="s">
        <v>69</v>
      </c>
      <c r="B44" s="8" t="s">
        <v>180</v>
      </c>
      <c r="C44" s="166">
        <f>IF(10*MAX(GW!C41:E41)&gt;100000,100000,10*MAX(GW!C41:E41))</f>
        <v>80000</v>
      </c>
      <c r="D44" s="151">
        <f>IF(10*(VLOOKUP(A44,[3]!Sthree,11,FALSE))&gt;10000,10000,10*(VLOOKUP(A44,[3]!Sthree,11,FALSE)))</f>
        <v>10000</v>
      </c>
    </row>
    <row r="45" spans="1:4">
      <c r="A45" s="28" t="s">
        <v>68</v>
      </c>
      <c r="B45" s="8" t="s">
        <v>179</v>
      </c>
      <c r="C45" s="166">
        <f>IF(10*MAX(GW!C42:E42)&gt;100000,100000,10*MAX(GW!C42:E42))</f>
        <v>20000</v>
      </c>
      <c r="D45" s="151">
        <f>IF(10*(VLOOKUP(A45,[3]!Sthree,11,FALSE))&gt;10000,10000,10*(VLOOKUP(A45,[3]!Sthree,11,FALSE)))</f>
        <v>1000</v>
      </c>
    </row>
    <row r="46" spans="1:4">
      <c r="A46" s="63" t="s">
        <v>67</v>
      </c>
      <c r="B46" s="29" t="s">
        <v>178</v>
      </c>
      <c r="C46" s="166">
        <f>IF(10*MAX(GW!C43:E43)&gt;100000,100000,10*MAX(GW!C43:E43))</f>
        <v>500</v>
      </c>
      <c r="D46" s="151">
        <f>IF(10*(VLOOKUP(A46,[3]!Sthree,11,FALSE))&gt;10000,10000,10*(VLOOKUP(A46,[3]!Sthree,11,FALSE)))</f>
        <v>600</v>
      </c>
    </row>
    <row r="47" spans="1:4">
      <c r="A47" s="63" t="s">
        <v>66</v>
      </c>
      <c r="B47" s="29" t="s">
        <v>177</v>
      </c>
      <c r="C47" s="166">
        <f>IF(10*MAX(GW!C44:E44)&gt;100000,100000,10*MAX(GW!C44:E44))</f>
        <v>4000</v>
      </c>
      <c r="D47" s="151">
        <f>IF(10*(VLOOKUP(A47,[3]!Sthree,11,FALSE))&gt;10000,10000,10*(VLOOKUP(A47,[3]!Sthree,11,FALSE)))</f>
        <v>600</v>
      </c>
    </row>
    <row r="48" spans="1:4">
      <c r="A48" s="28" t="s">
        <v>65</v>
      </c>
      <c r="B48" s="8" t="s">
        <v>176</v>
      </c>
      <c r="C48" s="166">
        <f>IF(10*MAX(GW!C45:E45)&gt;100000,100000,10*MAX(GW!C45:E45))</f>
        <v>10</v>
      </c>
      <c r="D48" s="151">
        <f>IF(10*(VLOOKUP(A48,[3]!Sthree,11,FALSE))&gt;10000,10000,10*(VLOOKUP(A48,[3]!Sthree,11,FALSE)))</f>
        <v>600</v>
      </c>
    </row>
    <row r="49" spans="1:4">
      <c r="A49" s="28" t="s">
        <v>64</v>
      </c>
      <c r="B49" s="8" t="s">
        <v>175</v>
      </c>
      <c r="C49" s="166">
        <f>IF(10*MAX(GW!C46:E46)&gt;100000,100000,10*MAX(GW!C46:E46))</f>
        <v>100000</v>
      </c>
      <c r="D49" s="151">
        <f>IF(10*(VLOOKUP(A49,[3]!Sthree,11,FALSE))&gt;10000,10000,10*(VLOOKUP(A49,[3]!Sthree,11,FALSE)))</f>
        <v>10000</v>
      </c>
    </row>
    <row r="50" spans="1:4">
      <c r="A50" s="28" t="s">
        <v>63</v>
      </c>
      <c r="B50" s="8" t="s">
        <v>174</v>
      </c>
      <c r="C50" s="166">
        <f>IF(10*MAX(GW!C47:E47)&gt;100000,100000,10*MAX(GW!C47:E47))</f>
        <v>100000</v>
      </c>
      <c r="D50" s="151">
        <f>IF(10*(VLOOKUP(A50,[3]!Sthree,11,FALSE))&gt;10000,10000,10*(VLOOKUP(A50,[3]!Sthree,11,FALSE)))</f>
        <v>9000</v>
      </c>
    </row>
    <row r="51" spans="1:4">
      <c r="A51" s="28" t="s">
        <v>62</v>
      </c>
      <c r="B51" s="8" t="s">
        <v>173</v>
      </c>
      <c r="C51" s="166">
        <f>IF(10*MAX(GW!C48:E48)&gt;100000,100000,10*MAX(GW!C48:E48))</f>
        <v>100000</v>
      </c>
      <c r="D51" s="151">
        <f>IF(10*(VLOOKUP(A51,[3]!Sthree,11,FALSE))&gt;10000,10000,10*(VLOOKUP(A51,[3]!Sthree,11,FALSE)))</f>
        <v>10000</v>
      </c>
    </row>
    <row r="52" spans="1:4">
      <c r="A52" s="28" t="s">
        <v>61</v>
      </c>
      <c r="B52" s="8" t="s">
        <v>172</v>
      </c>
      <c r="C52" s="166">
        <f>IF(10*MAX(GW!C49:E49)&gt;100000,100000,10*MAX(GW!C49:E49))</f>
        <v>100000</v>
      </c>
      <c r="D52" s="151">
        <f>IF(10*(VLOOKUP(A52,[3]!Sthree,11,FALSE))&gt;10000,10000,10*(VLOOKUP(A52,[3]!Sthree,11,FALSE)))</f>
        <v>5000</v>
      </c>
    </row>
    <row r="53" spans="1:4">
      <c r="A53" s="28" t="s">
        <v>60</v>
      </c>
      <c r="B53" s="8" t="s">
        <v>171</v>
      </c>
      <c r="C53" s="166">
        <f>IF(10*MAX(GW!C50:E50)&gt;100000,100000,10*MAX(GW!C50:E50))</f>
        <v>100000</v>
      </c>
      <c r="D53" s="151">
        <f>IF(10*(VLOOKUP(A53,[3]!Sthree,11,FALSE))&gt;10000,10000,10*(VLOOKUP(A53,[3]!Sthree,11,FALSE)))</f>
        <v>10000</v>
      </c>
    </row>
    <row r="54" spans="1:4">
      <c r="A54" s="28" t="s">
        <v>59</v>
      </c>
      <c r="B54" s="8" t="s">
        <v>170</v>
      </c>
      <c r="C54" s="166">
        <f>IF(10*MAX(GW!C51:E51)&gt;100000,100000,10*MAX(GW!C51:E51))</f>
        <v>100000</v>
      </c>
      <c r="D54" s="151">
        <f>IF(10*(VLOOKUP(A54,[3]!Sthree,11,FALSE))&gt;10000,10000,10*(VLOOKUP(A54,[3]!Sthree,11,FALSE)))</f>
        <v>7000</v>
      </c>
    </row>
    <row r="55" spans="1:4">
      <c r="A55" s="28" t="s">
        <v>58</v>
      </c>
      <c r="B55" s="8" t="s">
        <v>169</v>
      </c>
      <c r="C55" s="166">
        <f>IF(10*MAX(GW!C52:E52)&gt;100000,100000,10*MAX(GW!C52:E52))</f>
        <v>100000</v>
      </c>
      <c r="D55" s="151">
        <f>IF(10*(VLOOKUP(A55,[3]!Sthree,11,FALSE))&gt;10000,10000,10*(VLOOKUP(A55,[3]!Sthree,11,FALSE)))</f>
        <v>6000</v>
      </c>
    </row>
    <row r="56" spans="1:4">
      <c r="A56" s="28" t="s">
        <v>57</v>
      </c>
      <c r="B56" s="8" t="s">
        <v>168</v>
      </c>
      <c r="C56" s="166">
        <f>IF(10*MAX(GW!C53:E53)&gt;100000,100000,10*MAX(GW!C53:E53))</f>
        <v>100000</v>
      </c>
      <c r="D56" s="151">
        <f>IF(10*(VLOOKUP(A56,[3]!Sthree,11,FALSE))&gt;10000,10000,10*(VLOOKUP(A56,[3]!Sthree,11,FALSE)))</f>
        <v>10000</v>
      </c>
    </row>
    <row r="57" spans="1:4">
      <c r="A57" s="28" t="s">
        <v>56</v>
      </c>
      <c r="B57" s="8" t="s">
        <v>167</v>
      </c>
      <c r="C57" s="166">
        <f>IF(10*MAX(GW!C54:E54)&gt;100000,100000,10*MAX(GW!C54:E54))</f>
        <v>2000</v>
      </c>
      <c r="D57" s="151">
        <f>IF(10*(VLOOKUP(A57,[3]!Sthree,11,FALSE))&gt;10000,10000,10*(VLOOKUP(A57,[3]!Sthree,11,FALSE)))</f>
        <v>9000</v>
      </c>
    </row>
    <row r="58" spans="1:4">
      <c r="A58" s="28" t="s">
        <v>55</v>
      </c>
      <c r="B58" s="8" t="s">
        <v>166</v>
      </c>
      <c r="C58" s="166">
        <f>IF(10*MAX(GW!C55:E55)&gt;100000,100000,10*MAX(GW!C55:E55))</f>
        <v>80</v>
      </c>
      <c r="D58" s="151">
        <f>IF(10*(VLOOKUP(A58,[3]!Sthree,11,FALSE))&gt;10000,10000,10*(VLOOKUP(A58,[3]!Sthree,11,FALSE)))</f>
        <v>30</v>
      </c>
    </row>
    <row r="59" spans="1:4">
      <c r="A59" s="28" t="s">
        <v>54</v>
      </c>
      <c r="B59" s="8" t="s">
        <v>165</v>
      </c>
      <c r="C59" s="166">
        <f>IF(10*MAX(GW!C56:E56)&gt;100000,100000,10*MAX(GW!C56:E56))</f>
        <v>100000</v>
      </c>
      <c r="D59" s="151">
        <f>IF(10*(VLOOKUP(A59,[3]!Sthree,11,FALSE))&gt;10000,10000,10*(VLOOKUP(A59,[3]!Sthree,11,FALSE)))</f>
        <v>10000</v>
      </c>
    </row>
    <row r="60" spans="1:4">
      <c r="A60" s="28" t="s">
        <v>53</v>
      </c>
      <c r="B60" s="8" t="s">
        <v>164</v>
      </c>
      <c r="C60" s="166">
        <f>IF(10*MAX(GW!C57:E57)&gt;100000,100000,10*MAX(GW!C57:E57))</f>
        <v>100000</v>
      </c>
      <c r="D60" s="151">
        <f>IF(10*(VLOOKUP(A60,[3]!Sthree,11,FALSE))&gt;10000,10000,10*(VLOOKUP(A60,[3]!Sthree,11,FALSE)))</f>
        <v>10000</v>
      </c>
    </row>
    <row r="61" spans="1:4">
      <c r="A61" s="28" t="s">
        <v>52</v>
      </c>
      <c r="B61" s="8" t="s">
        <v>163</v>
      </c>
      <c r="C61" s="166">
        <f>IF(10*MAX(GW!C58:E58)&gt;100000,100000,10*MAX(GW!C58:E58))</f>
        <v>100000</v>
      </c>
      <c r="D61" s="151">
        <f>IF(10*(VLOOKUP(A61,[3]!Sthree,11,FALSE))&gt;10000,10000,10*(VLOOKUP(A61,[3]!Sthree,11,FALSE)))</f>
        <v>10000</v>
      </c>
    </row>
    <row r="62" spans="1:4">
      <c r="A62" s="28" t="s">
        <v>51</v>
      </c>
      <c r="B62" s="8" t="s">
        <v>162</v>
      </c>
      <c r="C62" s="166">
        <f>IF(10*MAX(GW!C59:E59)&gt;100000,100000,10*MAX(GW!C59:E59))</f>
        <v>100000</v>
      </c>
      <c r="D62" s="151">
        <f>IF(10*(VLOOKUP(A62,[3]!Sthree,11,FALSE))&gt;10000,10000,10*(VLOOKUP(A62,[3]!Sthree,11,FALSE)))</f>
        <v>8000</v>
      </c>
    </row>
    <row r="63" spans="1:4">
      <c r="A63" s="28" t="s">
        <v>50</v>
      </c>
      <c r="B63" s="8" t="s">
        <v>161</v>
      </c>
      <c r="C63" s="166">
        <f>IF(10*MAX(GW!C60:E60)&gt;100000,100000,10*MAX(GW!C60:E60))</f>
        <v>100000</v>
      </c>
      <c r="D63" s="151">
        <f>IF(10*(VLOOKUP(A63,[3]!Sthree,11,FALSE))&gt;10000,10000,10*(VLOOKUP(A63,[3]!Sthree,11,FALSE)))</f>
        <v>800</v>
      </c>
    </row>
    <row r="64" spans="1:4">
      <c r="A64" s="28" t="s">
        <v>49</v>
      </c>
      <c r="B64" s="8" t="s">
        <v>160</v>
      </c>
      <c r="C64" s="166">
        <f>IF(10*MAX(GW!C61:E61)&gt;100000,100000,10*MAX(GW!C61:E61))</f>
        <v>100000</v>
      </c>
      <c r="D64" s="151">
        <f>IF(10*(VLOOKUP(A64,[3]!Sthree,11,FALSE))&gt;10000,10000,10*(VLOOKUP(A64,[3]!Sthree,11,FALSE)))</f>
        <v>5000</v>
      </c>
    </row>
    <row r="65" spans="1:4">
      <c r="A65" s="28" t="s">
        <v>48</v>
      </c>
      <c r="B65" s="8" t="s">
        <v>159</v>
      </c>
      <c r="C65" s="166">
        <f>IF(10*MAX(GW!C62:E62)&gt;100000,100000,10*MAX(GW!C62:E62))</f>
        <v>100</v>
      </c>
      <c r="D65" s="151">
        <f>IF(10*(VLOOKUP(A65,[3]!Sthree,11,FALSE))&gt;10000,10000,10*(VLOOKUP(A65,[3]!Sthree,11,FALSE)))</f>
        <v>5000</v>
      </c>
    </row>
    <row r="66" spans="1:4">
      <c r="A66" s="28" t="s">
        <v>47</v>
      </c>
      <c r="B66" s="8" t="s">
        <v>158</v>
      </c>
      <c r="C66" s="166">
        <f>IF(10*MAX(GW!C63:E63)&gt;100000,100000,10*MAX(GW!C63:E63))</f>
        <v>50</v>
      </c>
      <c r="D66" s="151">
        <f>IF(10*(VLOOKUP(A66,[3]!Sthree,11,FALSE))&gt;10000,10000,10*(VLOOKUP(A66,[3]!Sthree,11,FALSE)))</f>
        <v>200</v>
      </c>
    </row>
    <row r="67" spans="1:4">
      <c r="A67" s="28" t="s">
        <v>296</v>
      </c>
      <c r="B67" s="8" t="s">
        <v>157</v>
      </c>
      <c r="C67" s="166">
        <f>IF(10*MAX(GW!C64:E64)&gt;100000,100000,10*MAX(GW!C64:E64))</f>
        <v>100000</v>
      </c>
      <c r="D67" s="151">
        <f>IF(10*(VLOOKUP(A67,[3]!Sthree,11,FALSE))&gt;10000,10000,10*(VLOOKUP(A67,[3]!Sthree,11,FALSE)))</f>
        <v>10000</v>
      </c>
    </row>
    <row r="68" spans="1:4">
      <c r="A68" s="28" t="s">
        <v>156</v>
      </c>
      <c r="B68" s="8" t="s">
        <v>155</v>
      </c>
      <c r="C68" s="166">
        <f>IF(10*MAX(GW!C65:E65)&gt;100000,100000,10*MAX(GW!C65:E65))</f>
        <v>100000</v>
      </c>
      <c r="D68" s="151">
        <f>IF(10*(VLOOKUP(A68,[3]!Sthree,11,FALSE))&gt;10000,10000,10*(VLOOKUP(A68,[3]!Sthree,11,FALSE)))</f>
        <v>400</v>
      </c>
    </row>
    <row r="69" spans="1:4">
      <c r="A69" s="28" t="s">
        <v>46</v>
      </c>
      <c r="B69" s="8" t="s">
        <v>154</v>
      </c>
      <c r="C69" s="166">
        <f>IF(10*MAX(GW!C66:E66)&gt;100000,100000,10*MAX(GW!C66:E66))</f>
        <v>2000</v>
      </c>
      <c r="D69" s="151">
        <f>IF(10*(VLOOKUP(A69,[3]!Sthree,11,FALSE))&gt;10000,10000,10*(VLOOKUP(A69,[3]!Sthree,11,FALSE)))</f>
        <v>10000</v>
      </c>
    </row>
    <row r="70" spans="1:4">
      <c r="A70" s="28" t="s">
        <v>45</v>
      </c>
      <c r="B70" s="8" t="s">
        <v>153</v>
      </c>
      <c r="C70" s="166">
        <f>IF(10*MAX(GW!C67:E67)&gt;100000,100000,10*MAX(GW!C67:E67))</f>
        <v>400</v>
      </c>
      <c r="D70" s="151">
        <f>IF(10*(VLOOKUP(A70,[3]!Sthree,11,FALSE))&gt;10000,10000,10*(VLOOKUP(A70,[3]!Sthree,11,FALSE)))</f>
        <v>10000</v>
      </c>
    </row>
    <row r="71" spans="1:4">
      <c r="A71" s="28" t="s">
        <v>44</v>
      </c>
      <c r="B71" s="8" t="s">
        <v>152</v>
      </c>
      <c r="C71" s="166">
        <f>IF(10*MAX(GW!C68:E68)&gt;100000,100000,10*MAX(GW!C68:E68))</f>
        <v>20</v>
      </c>
      <c r="D71" s="151">
        <f>IF(10*(VLOOKUP(A71,[3]!Sthree,11,FALSE))&gt;10000,10000,10*(VLOOKUP(A71,[3]!Sthree,11,FALSE)))</f>
        <v>100</v>
      </c>
    </row>
    <row r="72" spans="1:4">
      <c r="A72" s="28" t="s">
        <v>43</v>
      </c>
      <c r="B72" s="8" t="s">
        <v>151</v>
      </c>
      <c r="C72" s="166">
        <f>IF(10*MAX(GW!C69:E69)&gt;100000,100000,10*MAX(GW!C69:E69))</f>
        <v>70</v>
      </c>
      <c r="D72" s="151">
        <f>IF(10*(VLOOKUP(A72,[3]!Sthree,11,FALSE))&gt;10000,10000,10*(VLOOKUP(A72,[3]!Sthree,11,FALSE)))</f>
        <v>10</v>
      </c>
    </row>
    <row r="73" spans="1:4">
      <c r="A73" s="28" t="s">
        <v>42</v>
      </c>
      <c r="B73" s="8" t="s">
        <v>150</v>
      </c>
      <c r="C73" s="166">
        <f>IF(10*MAX(GW!C70:E70)&gt;100000,100000,10*MAX(GW!C70:E70))</f>
        <v>60000</v>
      </c>
      <c r="D73" s="151">
        <f>IF(10*(VLOOKUP(A73,[3]!Sthree,11,FALSE))&gt;10000,10000,10*(VLOOKUP(A73,[3]!Sthree,11,FALSE)))</f>
        <v>8</v>
      </c>
    </row>
    <row r="74" spans="1:4">
      <c r="A74" s="28" t="s">
        <v>41</v>
      </c>
      <c r="B74" s="8" t="s">
        <v>149</v>
      </c>
      <c r="C74" s="166">
        <f>IF(10*MAX(GW!C71:E71)&gt;100000,100000,10*MAX(GW!C71:E71))</f>
        <v>30000</v>
      </c>
      <c r="D74" s="151">
        <f>IF(10*(VLOOKUP(A74,[3]!Sthree,11,FALSE))&gt;10000,10000,10*(VLOOKUP(A74,[3]!Sthree,11,FALSE)))</f>
        <v>1000</v>
      </c>
    </row>
    <row r="75" spans="1:4">
      <c r="A75" s="63" t="s">
        <v>40</v>
      </c>
      <c r="B75" s="8" t="s">
        <v>148</v>
      </c>
      <c r="C75" s="166">
        <f>IF(10*MAX(GW!C72:E72)&gt;100000,100000,10*MAX(GW!C72:E72))</f>
        <v>2000</v>
      </c>
      <c r="D75" s="151">
        <f>IF(10*(VLOOKUP(A75,[3]!Sthree,11,FALSE))&gt;10000,10000,10*(VLOOKUP(A75,[3]!Sthree,11,FALSE)))</f>
        <v>600</v>
      </c>
    </row>
    <row r="76" spans="1:4">
      <c r="A76" s="28" t="s">
        <v>39</v>
      </c>
      <c r="B76" s="8" t="s">
        <v>147</v>
      </c>
      <c r="C76" s="166">
        <f>IF(10*MAX(GW!C73:E73)&gt;100000,100000,10*MAX(GW!C73:E73))</f>
        <v>100000</v>
      </c>
      <c r="D76" s="151">
        <f>IF(10*(VLOOKUP(A76,[3]!Sthree,11,FALSE))&gt;10000,10000,10*(VLOOKUP(A76,[3]!Sthree,11,FALSE)))</f>
        <v>2000</v>
      </c>
    </row>
    <row r="77" spans="1:4">
      <c r="A77" s="28" t="s">
        <v>38</v>
      </c>
      <c r="B77" s="9" t="s">
        <v>146</v>
      </c>
      <c r="C77" s="166">
        <f>IF(10*MAX(GW!C74:E74)&gt;100000,100000,10*MAX(GW!C74:E74))</f>
        <v>100000</v>
      </c>
      <c r="D77" s="151">
        <f>IF(10*(VLOOKUP(A77,[3]!Sthree,11,FALSE))&gt;10000,10000,10*(VLOOKUP(A77,[3]!Sthree,11,FALSE)))</f>
        <v>10000</v>
      </c>
    </row>
    <row r="78" spans="1:4">
      <c r="A78" s="28" t="s">
        <v>37</v>
      </c>
      <c r="B78" s="8" t="s">
        <v>145</v>
      </c>
      <c r="C78" s="166">
        <f>IF(10*MAX(GW!C75:E75)&gt;100000,100000,10*MAX(GW!C75:E75))</f>
        <v>1000</v>
      </c>
      <c r="D78" s="151">
        <f>IF(10*(VLOOKUP(A78,[3]!Sthree,11,FALSE))&gt;10000,10000,10*(VLOOKUP(A78,[3]!Sthree,11,FALSE)))</f>
        <v>3000</v>
      </c>
    </row>
    <row r="79" spans="1:4" ht="13.5" thickBot="1">
      <c r="A79" s="62" t="s">
        <v>36</v>
      </c>
      <c r="B79" s="7" t="s">
        <v>144</v>
      </c>
      <c r="C79" s="167">
        <f>IF(10*MAX(GW!C76:E76)&gt;100000,100000,10*MAX(GW!C76:E76))</f>
        <v>150</v>
      </c>
      <c r="D79" s="254">
        <f>IF(10*(VLOOKUP(A79,[3]!Sthree,11,FALSE))&gt;10000,10000,10*(VLOOKUP(A79,[3]!Sthree,11,FALSE)))</f>
        <v>6000</v>
      </c>
    </row>
    <row r="80" spans="1:4">
      <c r="A80" s="28" t="s">
        <v>35</v>
      </c>
      <c r="B80" s="8" t="s">
        <v>143</v>
      </c>
      <c r="C80" s="166">
        <f>IF(10*MAX(GW!C77:E77)&gt;100000,100000,10*MAX(GW!C77:E77))</f>
        <v>200</v>
      </c>
      <c r="D80" s="151">
        <f>IF(10*(VLOOKUP(A80,[3]!Sthree,11,FALSE))&gt;10000,10000,10*(VLOOKUP(A80,[3]!Sthree,11,FALSE)))</f>
        <v>300</v>
      </c>
    </row>
    <row r="81" spans="1:4">
      <c r="A81" s="28" t="s">
        <v>34</v>
      </c>
      <c r="B81" s="8" t="s">
        <v>142</v>
      </c>
      <c r="C81" s="166">
        <f>IF(10*MAX(GW!C78:E78)&gt;100000,100000,10*MAX(GW!C78:E78))</f>
        <v>400</v>
      </c>
      <c r="D81" s="151">
        <f>IF(10*(VLOOKUP(A81,[3]!Sthree,11,FALSE))&gt;10000,10000,10*(VLOOKUP(A81,[3]!Sthree,11,FALSE)))</f>
        <v>4000</v>
      </c>
    </row>
    <row r="82" spans="1:4">
      <c r="A82" s="28" t="s">
        <v>33</v>
      </c>
      <c r="B82" s="8" t="s">
        <v>141</v>
      </c>
      <c r="C82" s="166">
        <f>IF(10*MAX(GW!C79:E79)&gt;100000,100000,10*MAX(GW!C79:E79))</f>
        <v>100000</v>
      </c>
      <c r="D82" s="151">
        <f>IF(10*(VLOOKUP(A82,[3]!Sthree,11,FALSE))&gt;10000,10000,10*(VLOOKUP(A82,[3]!Sthree,11,FALSE)))</f>
        <v>10000</v>
      </c>
    </row>
    <row r="83" spans="1:4">
      <c r="A83" s="28" t="s">
        <v>32</v>
      </c>
      <c r="B83" s="8" t="s">
        <v>140</v>
      </c>
      <c r="C83" s="166">
        <f>IF(10*MAX(GW!C80:E80)&gt;100000,100000,10*MAX(GW!C80:E80))</f>
        <v>100000</v>
      </c>
      <c r="D83" s="151">
        <f>IF(10*(VLOOKUP(A83,[3]!Sthree,11,FALSE))&gt;10000,10000,10*(VLOOKUP(A83,[3]!Sthree,11,FALSE)))</f>
        <v>10000</v>
      </c>
    </row>
    <row r="84" spans="1:4">
      <c r="A84" s="28" t="s">
        <v>31</v>
      </c>
      <c r="B84" s="8" t="s">
        <v>139</v>
      </c>
      <c r="C84" s="166">
        <f>IF(10*MAX(GW!C81:E81)&gt;100000,100000,10*MAX(GW!C81:E81))</f>
        <v>200</v>
      </c>
      <c r="D84" s="151">
        <f>IF(10*(VLOOKUP(A84,[3]!Sthree,11,FALSE))&gt;10000,10000,10*(VLOOKUP(A84,[3]!Sthree,11,FALSE)))</f>
        <v>80</v>
      </c>
    </row>
    <row r="85" spans="1:4">
      <c r="A85" s="28" t="s">
        <v>30</v>
      </c>
      <c r="B85" s="8" t="s">
        <v>138</v>
      </c>
      <c r="C85" s="166">
        <f>IF(10*MAX(GW!C82:E82)&gt;100000,100000,10*MAX(GW!C82:E82))</f>
        <v>100000</v>
      </c>
      <c r="D85" s="151">
        <f>IF(10*(VLOOKUP(A85,[3]!Sthree,11,FALSE))&gt;10000,10000,10*(VLOOKUP(A85,[3]!Sthree,11,FALSE)))</f>
        <v>5000</v>
      </c>
    </row>
    <row r="86" spans="1:4">
      <c r="A86" s="28" t="s">
        <v>29</v>
      </c>
      <c r="B86" s="8" t="s">
        <v>137</v>
      </c>
      <c r="C86" s="166">
        <f>IF(10*MAX(GW!C83:E83)&gt;100000,100000,10*MAX(GW!C83:E83))</f>
        <v>100000</v>
      </c>
      <c r="D86" s="151">
        <f>IF(10*(VLOOKUP(A86,[3]!Sthree,11,FALSE))&gt;10000,10000,10*(VLOOKUP(A86,[3]!Sthree,11,FALSE)))</f>
        <v>5000</v>
      </c>
    </row>
    <row r="87" spans="1:4">
      <c r="A87" s="28" t="s">
        <v>28</v>
      </c>
      <c r="B87" s="8" t="s">
        <v>136</v>
      </c>
      <c r="C87" s="166">
        <f>IF(10*MAX(GW!C84:E84)&gt;100000,100000,10*MAX(GW!C84:E84))</f>
        <v>100000</v>
      </c>
      <c r="D87" s="151">
        <f>IF(10*(VLOOKUP(A87,[3]!Sthree,11,FALSE))&gt;10000,10000,10*(VLOOKUP(A87,[3]!Sthree,11,FALSE)))</f>
        <v>10000</v>
      </c>
    </row>
    <row r="88" spans="1:4">
      <c r="A88" s="28" t="s">
        <v>27</v>
      </c>
      <c r="B88" s="8" t="s">
        <v>135</v>
      </c>
      <c r="C88" s="166">
        <f>IF(10*MAX(GW!C85:E85)&gt;100000,100000,10*MAX(GW!C85:E85))</f>
        <v>2000</v>
      </c>
      <c r="D88" s="151">
        <f>IF(10*(VLOOKUP(A88,[3]!Sthree,11,FALSE))&gt;10000,10000,10*(VLOOKUP(A88,[3]!Sthree,11,FALSE)))</f>
        <v>10000</v>
      </c>
    </row>
    <row r="89" spans="1:4">
      <c r="A89" s="5" t="s">
        <v>26</v>
      </c>
      <c r="B89" s="8" t="s">
        <v>134</v>
      </c>
      <c r="C89" s="166">
        <f>IF(10*MAX(GW!C86:E86)&gt;100000,100000,10*MAX(GW!C86:E86))</f>
        <v>2000</v>
      </c>
      <c r="D89" s="151">
        <f>IF(10*(VLOOKUP(A89,[3]!Sthree,11,FALSE))&gt;10000,10000,10*(VLOOKUP(A89,[3]!Sthree,11,FALSE)))</f>
        <v>700</v>
      </c>
    </row>
    <row r="90" spans="1:4">
      <c r="A90" s="28" t="s">
        <v>297</v>
      </c>
      <c r="B90" s="8" t="s">
        <v>0</v>
      </c>
      <c r="C90" s="166">
        <f>IF(10*MAX(GW!C87:E87)&gt;100000,100000,10*MAX(GW!C87:E87))</f>
        <v>10000</v>
      </c>
      <c r="D90" s="151">
        <f>IF(10*(VLOOKUP(A90,[3]!Sthree,11,FALSE))&gt;10000,10000,10*(VLOOKUP(A90,[3]!Sthree,11,FALSE)))</f>
        <v>50</v>
      </c>
    </row>
    <row r="91" spans="1:4">
      <c r="A91" s="28" t="s">
        <v>25</v>
      </c>
      <c r="B91" s="8" t="s">
        <v>0</v>
      </c>
      <c r="C91" s="166">
        <f>IF(10*MAX(GW!C88:E88)&gt;100000,100000,10*MAX(GW!C88:E88))</f>
        <v>50000</v>
      </c>
      <c r="D91" s="151">
        <f>IF(10*(VLOOKUP(A91,[3]!Sthree,11,FALSE))&gt;10000,10000,10*(VLOOKUP(A91,[3]!Sthree,11,FALSE)))</f>
        <v>10000</v>
      </c>
    </row>
    <row r="92" spans="1:4">
      <c r="A92" s="137" t="s">
        <v>311</v>
      </c>
      <c r="B92" s="10" t="s">
        <v>0</v>
      </c>
      <c r="C92" s="166">
        <f>IF(10*MAX(GW!C89:E89)&gt;100000,100000,10*MAX(GW!C89:E89))</f>
        <v>100000</v>
      </c>
      <c r="D92" s="151">
        <f>IF(10*(VLOOKUP(A92,[3]!Sthree,11,FALSE))&gt;10000,10000,10*(VLOOKUP(A92,[3]!Sthree,11,FALSE)))</f>
        <v>5000</v>
      </c>
    </row>
    <row r="93" spans="1:4">
      <c r="A93" s="137" t="s">
        <v>24</v>
      </c>
      <c r="B93" s="10" t="s">
        <v>0</v>
      </c>
      <c r="C93" s="166">
        <f>IF(10*MAX(GW!C90:E90)&gt;100000,100000,10*MAX(GW!C90:E90))</f>
        <v>100000</v>
      </c>
      <c r="D93" s="151">
        <v>20000</v>
      </c>
    </row>
    <row r="94" spans="1:4">
      <c r="A94" s="138" t="s">
        <v>298</v>
      </c>
      <c r="B94" s="10" t="s">
        <v>0</v>
      </c>
      <c r="C94" s="166">
        <f>IF(10*MAX(GW!C91:E91)&gt;100000,100000,10*MAX(GW!C91:E91))</f>
        <v>100000</v>
      </c>
      <c r="D94" s="151">
        <v>20000</v>
      </c>
    </row>
    <row r="95" spans="1:4">
      <c r="A95" s="137" t="s">
        <v>274</v>
      </c>
      <c r="B95" s="10" t="s">
        <v>0</v>
      </c>
      <c r="C95" s="166">
        <f>IF(10*MAX(GW!C92:E92)&gt;100000,100000,10*MAX(GW!C92:E92))</f>
        <v>100000</v>
      </c>
      <c r="D95" s="151">
        <v>20000</v>
      </c>
    </row>
    <row r="96" spans="1:4">
      <c r="A96" s="137" t="s">
        <v>312</v>
      </c>
      <c r="B96" s="10" t="s">
        <v>0</v>
      </c>
      <c r="C96" s="166">
        <f>IF(10*MAX(GW!C93:E93)&gt;100000,100000,10*MAX(GW!C93:E93))</f>
        <v>100000</v>
      </c>
      <c r="D96" s="151">
        <f>IF(10*(VLOOKUP(A96,[3]!Sthree,11,FALSE))&gt;10000,10000,10*(VLOOKUP(A96,[3]!Sthree,11,FALSE)))</f>
        <v>5000</v>
      </c>
    </row>
    <row r="97" spans="1:4">
      <c r="A97" s="139" t="s">
        <v>299</v>
      </c>
      <c r="B97" s="10" t="s">
        <v>0</v>
      </c>
      <c r="C97" s="166">
        <f>IF(10*MAX(GW!C94:E94)&gt;100000,100000,10*MAX(GW!C94:E94))</f>
        <v>100000</v>
      </c>
      <c r="D97" s="151">
        <f>IF(10*(VLOOKUP(A97,[3]!Sthree,11,FALSE))&gt;10000,10000,10*(VLOOKUP(A97,[3]!Sthree,11,FALSE)))</f>
        <v>10000</v>
      </c>
    </row>
    <row r="98" spans="1:4">
      <c r="A98" s="28" t="s">
        <v>23</v>
      </c>
      <c r="B98" s="8" t="s">
        <v>133</v>
      </c>
      <c r="C98" s="166">
        <f>IF(10*MAX(GW!C95:E95)&gt;100000,100000,10*MAX(GW!C95:E95))</f>
        <v>100000</v>
      </c>
      <c r="D98" s="151">
        <f>IF(10*(VLOOKUP(A98,[3]!Sthree,11,FALSE))&gt;10000,10000,10*(VLOOKUP(A98,[3]!Sthree,11,FALSE)))</f>
        <v>10000</v>
      </c>
    </row>
    <row r="99" spans="1:4">
      <c r="A99" s="28" t="s">
        <v>22</v>
      </c>
      <c r="B99" s="8" t="s">
        <v>132</v>
      </c>
      <c r="C99" s="166">
        <f>IF(10*MAX(GW!C96:E96)&gt;100000,100000,10*MAX(GW!C96:E96))</f>
        <v>100000</v>
      </c>
      <c r="D99" s="151">
        <f>IF(10*(VLOOKUP(A99,[3]!Sthree,11,FALSE))&gt;10000,10000,10*(VLOOKUP(A99,[3]!Sthree,11,FALSE)))</f>
        <v>10000</v>
      </c>
    </row>
    <row r="100" spans="1:4">
      <c r="A100" s="28" t="s">
        <v>21</v>
      </c>
      <c r="B100" s="8" t="s">
        <v>131</v>
      </c>
      <c r="C100" s="166">
        <f>IF(10*MAX(GW!C97:E97)&gt;100000,100000,10*MAX(GW!C97:E97))</f>
        <v>100</v>
      </c>
      <c r="D100" s="151">
        <v>100</v>
      </c>
    </row>
    <row r="101" spans="1:4">
      <c r="A101" s="28" t="s">
        <v>20</v>
      </c>
      <c r="B101" s="8" t="s">
        <v>130</v>
      </c>
      <c r="C101" s="166">
        <f>IF(10*MAX(GW!C98:E98)&gt;100000,100000,10*MAX(GW!C98:E98))</f>
        <v>600</v>
      </c>
      <c r="D101" s="151">
        <f>IF(10*(VLOOKUP(A101,[3]!Sthree,11,FALSE))&gt;10000,10000,10*(VLOOKUP(A101,[3]!Sthree,11,FALSE)))</f>
        <v>10000</v>
      </c>
    </row>
    <row r="102" spans="1:4">
      <c r="A102" s="28" t="s">
        <v>19</v>
      </c>
      <c r="B102" s="9" t="s">
        <v>129</v>
      </c>
      <c r="C102" s="166">
        <f>IF(10*MAX(GW!C99:E99)&gt;100000,100000,10*MAX(GW!C99:E99))</f>
        <v>100000</v>
      </c>
      <c r="D102" s="151">
        <f>IF(10*(VLOOKUP(A102,[3]!Sthree,11,FALSE))&gt;10000,10000,10*(VLOOKUP(A102,[3]!Sthree,11,FALSE)))</f>
        <v>4000</v>
      </c>
    </row>
    <row r="103" spans="1:4">
      <c r="A103" s="28" t="s">
        <v>18</v>
      </c>
      <c r="B103" s="8" t="s">
        <v>128</v>
      </c>
      <c r="C103" s="166">
        <f>IF(10*MAX(GW!C100:E100)&gt;100000,100000,10*MAX(GW!C100:E100))</f>
        <v>1000</v>
      </c>
      <c r="D103" s="151">
        <f>IF(10*(VLOOKUP(A103,[3]!Sthree,11,FALSE))&gt;10000,10000,10*(VLOOKUP(A103,[3]!Sthree,11,FALSE)))</f>
        <v>7000</v>
      </c>
    </row>
    <row r="104" spans="1:4">
      <c r="A104" s="28" t="s">
        <v>17</v>
      </c>
      <c r="B104" s="8" t="s">
        <v>127</v>
      </c>
      <c r="C104" s="166">
        <f>IF(10*MAX(GW!C101:E101)&gt;100000,100000,10*MAX(GW!C101:E101))</f>
        <v>1000</v>
      </c>
      <c r="D104" s="151">
        <f>IF(10*(VLOOKUP(A104,[3]!Sthree,11,FALSE))&gt;10000,10000,10*(VLOOKUP(A104,[3]!Sthree,11,FALSE)))</f>
        <v>2000</v>
      </c>
    </row>
    <row r="105" spans="1:4">
      <c r="A105" s="28" t="s">
        <v>16</v>
      </c>
      <c r="B105" s="8" t="s">
        <v>126</v>
      </c>
      <c r="C105" s="166">
        <f>IF(10*MAX(GW!C102:E102)&gt;100000,100000,10*MAX(GW!C102:E102))</f>
        <v>60000</v>
      </c>
      <c r="D105" s="151">
        <f>IF(10*(VLOOKUP(A105,[3]!Sthree,11,FALSE))&gt;10000,10000,10*(VLOOKUP(A105,[3]!Sthree,11,FALSE)))</f>
        <v>10000</v>
      </c>
    </row>
    <row r="106" spans="1:4">
      <c r="A106" s="28" t="s">
        <v>15</v>
      </c>
      <c r="B106" s="8" t="s">
        <v>125</v>
      </c>
      <c r="C106" s="166">
        <f>IF(10*MAX(GW!C103:E103)&gt;100000,100000,10*MAX(GW!C103:E103))</f>
        <v>0.4</v>
      </c>
      <c r="D106" s="151">
        <f>IF(10*(VLOOKUP(A106,[3]!Sthree,11,FALSE))&gt;10000,10000,10*(VLOOKUP(A106,[3]!Sthree,11,FALSE)))</f>
        <v>5.0000000000000001E-4</v>
      </c>
    </row>
    <row r="107" spans="1:4">
      <c r="A107" s="28" t="s">
        <v>14</v>
      </c>
      <c r="B107" s="8" t="s">
        <v>124</v>
      </c>
      <c r="C107" s="166">
        <f>IF(10*MAX(GW!C104:E104)&gt;100000,100000,10*MAX(GW!C104:E104))</f>
        <v>100000</v>
      </c>
      <c r="D107" s="151">
        <f>IF(10*(VLOOKUP(A107,[3]!Sthree,11,FALSE))&gt;10000,10000,10*(VLOOKUP(A107,[3]!Sthree,11,FALSE)))</f>
        <v>5000</v>
      </c>
    </row>
    <row r="108" spans="1:4">
      <c r="A108" s="28" t="s">
        <v>13</v>
      </c>
      <c r="B108" s="8" t="s">
        <v>123</v>
      </c>
      <c r="C108" s="166">
        <f>IF(10*MAX(GW!C105:E105)&gt;100000,100000,10*MAX(GW!C105:E105))</f>
        <v>100000</v>
      </c>
      <c r="D108" s="151">
        <f>IF(10*(VLOOKUP(A108,[3]!Sthree,11,FALSE))&gt;10000,10000,10*(VLOOKUP(A108,[3]!Sthree,11,FALSE)))</f>
        <v>4000</v>
      </c>
    </row>
    <row r="109" spans="1:4">
      <c r="A109" s="28" t="s">
        <v>12</v>
      </c>
      <c r="B109" s="8" t="s">
        <v>122</v>
      </c>
      <c r="C109" s="166">
        <f>IF(10*MAX(GW!C106:E106)&gt;100000,100000,10*MAX(GW!C106:E106))</f>
        <v>100000</v>
      </c>
      <c r="D109" s="151">
        <v>10000</v>
      </c>
    </row>
    <row r="110" spans="1:4">
      <c r="A110" s="28" t="s">
        <v>11</v>
      </c>
      <c r="B110" s="8" t="s">
        <v>121</v>
      </c>
      <c r="C110" s="166">
        <f>IF(10*MAX(GW!C107:E107)&gt;100000,100000,10*MAX(GW!C107:E107))</f>
        <v>30000</v>
      </c>
      <c r="D110" s="151">
        <f>IF(10*(VLOOKUP(A110,[3]!Sthree,11,FALSE))&gt;10000,10000,10*(VLOOKUP(A110,[3]!Sthree,11,FALSE)))</f>
        <v>800</v>
      </c>
    </row>
    <row r="111" spans="1:4">
      <c r="A111" s="28" t="s">
        <v>10</v>
      </c>
      <c r="B111" s="8" t="s">
        <v>120</v>
      </c>
      <c r="C111" s="166">
        <f>IF(10*MAX(GW!C108:E108)&gt;100000,100000,10*MAX(GW!C108:E108))</f>
        <v>100000</v>
      </c>
      <c r="D111" s="151">
        <f>IF(10*(VLOOKUP(A111,[3]!Sthree,11,FALSE))&gt;10000,10000,10*(VLOOKUP(A111,[3]!Sthree,11,FALSE)))</f>
        <v>10000</v>
      </c>
    </row>
    <row r="112" spans="1:4">
      <c r="A112" s="28" t="s">
        <v>9</v>
      </c>
      <c r="B112" s="8" t="s">
        <v>272</v>
      </c>
      <c r="C112" s="166">
        <f>IF(10*MAX(GW!C109:E109)&gt;100000,100000,10*MAX(GW!C109:E109))</f>
        <v>100000</v>
      </c>
      <c r="D112" s="151">
        <f>IF(10*(VLOOKUP(A112,[3]!Sthree,11,FALSE))&gt;10000,10000,10*(VLOOKUP(A112,[3]!Sthree,11,FALSE)))</f>
        <v>10000</v>
      </c>
    </row>
    <row r="113" spans="1:4">
      <c r="A113" s="28" t="s">
        <v>8</v>
      </c>
      <c r="B113" s="8" t="s">
        <v>273</v>
      </c>
      <c r="C113" s="166">
        <f>IF(10*MAX(GW!C110:E110)&gt;100000,100000,10*MAX(GW!C110:E110))</f>
        <v>100000</v>
      </c>
      <c r="D113" s="151">
        <f>IF(10*(VLOOKUP(A113,[3]!Sthree,11,FALSE))&gt;10000,10000,10*(VLOOKUP(A113,[3]!Sthree,11,FALSE)))</f>
        <v>10000</v>
      </c>
    </row>
    <row r="114" spans="1:4">
      <c r="A114" s="28" t="s">
        <v>7</v>
      </c>
      <c r="B114" s="8" t="s">
        <v>119</v>
      </c>
      <c r="C114" s="166">
        <f>IF(10*MAX(GW!C111:E111)&gt;100000,100000,10*MAX(GW!C111:E111))</f>
        <v>100000</v>
      </c>
      <c r="D114" s="151">
        <f>IF(10*(VLOOKUP(A114,[3]!Sthree,11,FALSE))&gt;10000,10000,10*(VLOOKUP(A114,[3]!Sthree,11,FALSE)))</f>
        <v>5000</v>
      </c>
    </row>
    <row r="115" spans="1:4">
      <c r="A115" s="28" t="s">
        <v>6</v>
      </c>
      <c r="B115" s="8" t="s">
        <v>118</v>
      </c>
      <c r="C115" s="166">
        <f>IF(10*MAX(GW!C112:E112)&gt;100000,100000,10*MAX(GW!C112:E112))</f>
        <v>50000</v>
      </c>
      <c r="D115" s="151">
        <f>IF(10*(VLOOKUP(A115,[3]!Sthree,11,FALSE))&gt;10000,10000,10*(VLOOKUP(A115,[3]!Sthree,11,FALSE)))</f>
        <v>600</v>
      </c>
    </row>
    <row r="116" spans="1:4" ht="13.5" thickBot="1">
      <c r="A116" s="62" t="s">
        <v>5</v>
      </c>
      <c r="B116" s="7" t="s">
        <v>117</v>
      </c>
      <c r="C116" s="167">
        <f>IF(10*MAX(GW!C113:E113)&gt;100000,100000,10*MAX(GW!C113:E113))</f>
        <v>100000</v>
      </c>
      <c r="D116" s="254">
        <f>IF(10*(VLOOKUP(A116,[3]!Sthree,11,FALSE))&gt;10000,10000,10*(VLOOKUP(A116,[3]!Sthree,11,FALSE)))</f>
        <v>10000</v>
      </c>
    </row>
    <row r="117" spans="1:4">
      <c r="A117" s="28" t="s">
        <v>4</v>
      </c>
      <c r="B117" s="8" t="s">
        <v>116</v>
      </c>
      <c r="C117" s="166">
        <f>IF(10*MAX(GW!C114:E114)&gt;100000,100000,10*MAX(GW!C114:E114))</f>
        <v>50000</v>
      </c>
      <c r="D117" s="151">
        <f>IF(10*(VLOOKUP(A117,[3]!Sthree,11,FALSE))&gt;10000,10000,10*(VLOOKUP(A117,[3]!Sthree,11,FALSE)))</f>
        <v>4000</v>
      </c>
    </row>
    <row r="118" spans="1:4">
      <c r="A118" s="28" t="s">
        <v>3</v>
      </c>
      <c r="B118" s="8" t="s">
        <v>115</v>
      </c>
      <c r="C118" s="166">
        <f>IF(10*MAX(GW!C115:E115)&gt;100000,100000,10*MAX(GW!C115:E115))</f>
        <v>40000</v>
      </c>
      <c r="D118" s="151">
        <f>IF(10*(VLOOKUP(A118,[3]!Sthree,11,FALSE))&gt;10000,10000,10*(VLOOKUP(A118,[3]!Sthree,11,FALSE)))</f>
        <v>7000</v>
      </c>
    </row>
    <row r="119" spans="1:4">
      <c r="A119" s="28" t="s">
        <v>2</v>
      </c>
      <c r="B119" s="8" t="s">
        <v>114</v>
      </c>
      <c r="C119" s="166">
        <f>IF(10*MAX(GW!C116:E116)&gt;100000,100000,10*MAX(GW!C116:E116))</f>
        <v>100000</v>
      </c>
      <c r="D119" s="151">
        <f>IF(10*(VLOOKUP(A119,[3]!Sthree,11,FALSE))&gt;10000,10000,10*(VLOOKUP(A119,[3]!Sthree,11,FALSE)))</f>
        <v>600</v>
      </c>
    </row>
    <row r="120" spans="1:4">
      <c r="A120" s="28" t="s">
        <v>234</v>
      </c>
      <c r="B120" s="8" t="s">
        <v>113</v>
      </c>
      <c r="C120" s="166">
        <f>IF(10*MAX(GW!C117:E117)&gt;100000,100000,10*MAX(GW!C117:E117))</f>
        <v>100000</v>
      </c>
      <c r="D120" s="151">
        <f>IF(10*(VLOOKUP(A120,[3]!Sthree,11,FALSE))&gt;10000,10000,10*(VLOOKUP(A120,[3]!Sthree,11,FALSE)))</f>
        <v>10000</v>
      </c>
    </row>
    <row r="121" spans="1:4" ht="13.5" thickBot="1">
      <c r="A121" s="62" t="s">
        <v>1</v>
      </c>
      <c r="B121" s="7" t="s">
        <v>112</v>
      </c>
      <c r="C121" s="167">
        <f>IF(10*MAX(GW!C118:E118)&gt;100000,100000,10*MAX(GW!C118:E118))</f>
        <v>50000</v>
      </c>
      <c r="D121" s="213">
        <f>IF(10*(VLOOKUP(A121,[3]!Sthree,11,FALSE))&gt;10000,10000,10*(VLOOKUP(A121,[3]!Sthree,11,FALSE)))</f>
        <v>10000</v>
      </c>
    </row>
    <row r="122" spans="1:4">
      <c r="D122" s="152"/>
    </row>
    <row r="123" spans="1:4">
      <c r="A123" s="68"/>
      <c r="B123" s="67"/>
      <c r="D123" s="152"/>
    </row>
    <row r="124" spans="1:4">
      <c r="A124" s="68"/>
      <c r="B124" s="67"/>
      <c r="D124" s="152"/>
    </row>
    <row r="125" spans="1:4">
      <c r="A125" s="68"/>
      <c r="B125" s="67"/>
      <c r="D125" s="152"/>
    </row>
    <row r="126" spans="1:4">
      <c r="A126" s="68"/>
      <c r="B126" s="67"/>
      <c r="D126" s="152"/>
    </row>
    <row r="127" spans="1:4">
      <c r="A127" s="68"/>
      <c r="B127" s="67"/>
      <c r="D127" s="152"/>
    </row>
    <row r="128" spans="1:4">
      <c r="D128" s="152"/>
    </row>
    <row r="129" spans="4:4">
      <c r="D129" s="152"/>
    </row>
    <row r="130" spans="4:4">
      <c r="D130" s="152"/>
    </row>
    <row r="131" spans="4:4">
      <c r="D131" s="152"/>
    </row>
    <row r="132" spans="4:4">
      <c r="D132" s="152"/>
    </row>
    <row r="133" spans="4:4">
      <c r="D133" s="152"/>
    </row>
    <row r="134" spans="4:4">
      <c r="D134" s="152"/>
    </row>
    <row r="135" spans="4:4">
      <c r="D135" s="152"/>
    </row>
    <row r="136" spans="4:4">
      <c r="D136" s="152"/>
    </row>
    <row r="137" spans="4:4">
      <c r="D137" s="152"/>
    </row>
    <row r="138" spans="4:4">
      <c r="D138" s="152"/>
    </row>
    <row r="139" spans="4:4">
      <c r="D139" s="152"/>
    </row>
    <row r="140" spans="4:4">
      <c r="D140" s="152"/>
    </row>
    <row r="141" spans="4:4">
      <c r="D141" s="152"/>
    </row>
    <row r="142" spans="4:4">
      <c r="D142" s="152"/>
    </row>
    <row r="143" spans="4:4">
      <c r="D143" s="152"/>
    </row>
    <row r="144" spans="4:4">
      <c r="D144" s="152"/>
    </row>
    <row r="145" spans="4:4">
      <c r="D145" s="152"/>
    </row>
    <row r="146" spans="4:4">
      <c r="D146" s="152"/>
    </row>
    <row r="147" spans="4:4">
      <c r="D147" s="152"/>
    </row>
    <row r="148" spans="4:4">
      <c r="D148" s="152"/>
    </row>
    <row r="149" spans="4:4">
      <c r="D149" s="152"/>
    </row>
    <row r="150" spans="4:4">
      <c r="D150" s="152"/>
    </row>
    <row r="151" spans="4:4">
      <c r="D151" s="152"/>
    </row>
    <row r="152" spans="4:4">
      <c r="D152" s="152"/>
    </row>
    <row r="153" spans="4:4">
      <c r="D153" s="152"/>
    </row>
    <row r="154" spans="4:4">
      <c r="D154" s="152"/>
    </row>
    <row r="155" spans="4:4">
      <c r="D155" s="152"/>
    </row>
    <row r="156" spans="4:4">
      <c r="D156" s="152"/>
    </row>
    <row r="157" spans="4:4">
      <c r="D157" s="152"/>
    </row>
    <row r="158" spans="4:4">
      <c r="D158" s="152"/>
    </row>
    <row r="159" spans="4:4">
      <c r="D159" s="152"/>
    </row>
    <row r="160" spans="4:4">
      <c r="D160" s="152"/>
    </row>
    <row r="161" spans="4:4">
      <c r="D161" s="152"/>
    </row>
    <row r="162" spans="4:4">
      <c r="D162" s="152"/>
    </row>
    <row r="163" spans="4:4">
      <c r="D163" s="152"/>
    </row>
    <row r="164" spans="4:4">
      <c r="D164" s="152"/>
    </row>
    <row r="165" spans="4:4">
      <c r="D165" s="152"/>
    </row>
    <row r="166" spans="4:4">
      <c r="D166" s="152"/>
    </row>
    <row r="167" spans="4:4">
      <c r="D167" s="152"/>
    </row>
    <row r="168" spans="4:4">
      <c r="D168" s="152"/>
    </row>
    <row r="169" spans="4:4">
      <c r="D169" s="152"/>
    </row>
    <row r="170" spans="4:4">
      <c r="D170" s="152"/>
    </row>
    <row r="171" spans="4:4">
      <c r="D171" s="152"/>
    </row>
    <row r="172" spans="4:4">
      <c r="D172" s="152"/>
    </row>
    <row r="173" spans="4:4">
      <c r="D173" s="152"/>
    </row>
    <row r="174" spans="4:4">
      <c r="D174" s="152"/>
    </row>
    <row r="175" spans="4:4">
      <c r="D175" s="152"/>
    </row>
    <row r="176" spans="4:4">
      <c r="D176" s="152"/>
    </row>
    <row r="177" spans="4:4">
      <c r="D177" s="152"/>
    </row>
    <row r="178" spans="4:4">
      <c r="D178" s="152"/>
    </row>
    <row r="179" spans="4:4">
      <c r="D179" s="152"/>
    </row>
    <row r="180" spans="4:4">
      <c r="D180" s="152"/>
    </row>
    <row r="181" spans="4:4">
      <c r="D181" s="152"/>
    </row>
    <row r="182" spans="4:4">
      <c r="D182" s="152"/>
    </row>
    <row r="183" spans="4:4">
      <c r="D183" s="152"/>
    </row>
    <row r="184" spans="4:4">
      <c r="D184" s="152"/>
    </row>
    <row r="185" spans="4:4">
      <c r="D185" s="152"/>
    </row>
    <row r="186" spans="4:4">
      <c r="D186" s="152"/>
    </row>
    <row r="187" spans="4:4">
      <c r="D187" s="152"/>
    </row>
    <row r="188" spans="4:4">
      <c r="D188" s="152"/>
    </row>
    <row r="189" spans="4:4">
      <c r="D189" s="152"/>
    </row>
    <row r="190" spans="4:4">
      <c r="D190" s="152"/>
    </row>
    <row r="191" spans="4:4">
      <c r="D191" s="152"/>
    </row>
    <row r="192" spans="4:4">
      <c r="D192" s="152"/>
    </row>
    <row r="193" spans="4:4">
      <c r="D193" s="152"/>
    </row>
    <row r="194" spans="4:4">
      <c r="D194" s="152"/>
    </row>
    <row r="195" spans="4:4">
      <c r="D195" s="152"/>
    </row>
    <row r="196" spans="4:4">
      <c r="D196" s="152"/>
    </row>
    <row r="197" spans="4:4">
      <c r="D197" s="152"/>
    </row>
    <row r="198" spans="4:4">
      <c r="D198" s="152"/>
    </row>
    <row r="199" spans="4:4">
      <c r="D199" s="152"/>
    </row>
    <row r="200" spans="4:4">
      <c r="D200" s="152"/>
    </row>
    <row r="201" spans="4:4">
      <c r="D201" s="152"/>
    </row>
    <row r="202" spans="4:4">
      <c r="D202" s="152"/>
    </row>
    <row r="203" spans="4:4">
      <c r="D203" s="152"/>
    </row>
    <row r="204" spans="4:4">
      <c r="D204" s="152"/>
    </row>
    <row r="205" spans="4:4">
      <c r="D205" s="152"/>
    </row>
    <row r="206" spans="4:4">
      <c r="D206" s="152"/>
    </row>
    <row r="207" spans="4:4">
      <c r="D207" s="152"/>
    </row>
    <row r="208" spans="4:4">
      <c r="D208" s="152"/>
    </row>
    <row r="209" spans="4:4">
      <c r="D209" s="152"/>
    </row>
    <row r="210" spans="4:4">
      <c r="D210" s="152"/>
    </row>
    <row r="211" spans="4:4">
      <c r="D211" s="152"/>
    </row>
    <row r="212" spans="4:4">
      <c r="D212" s="152"/>
    </row>
    <row r="213" spans="4:4">
      <c r="D213" s="152"/>
    </row>
    <row r="214" spans="4:4">
      <c r="D214" s="152"/>
    </row>
    <row r="215" spans="4:4">
      <c r="D215" s="152"/>
    </row>
    <row r="216" spans="4:4">
      <c r="D216" s="152"/>
    </row>
    <row r="217" spans="4:4">
      <c r="D217" s="152"/>
    </row>
    <row r="218" spans="4:4">
      <c r="D218" s="152"/>
    </row>
    <row r="219" spans="4:4">
      <c r="D219" s="152"/>
    </row>
    <row r="220" spans="4:4">
      <c r="D220" s="152"/>
    </row>
    <row r="221" spans="4:4">
      <c r="D221" s="152"/>
    </row>
    <row r="222" spans="4:4">
      <c r="D222" s="152"/>
    </row>
    <row r="223" spans="4:4">
      <c r="D223" s="152"/>
    </row>
    <row r="224" spans="4:4">
      <c r="D224" s="152"/>
    </row>
    <row r="225" spans="4:4">
      <c r="D225" s="152"/>
    </row>
    <row r="226" spans="4:4">
      <c r="D226" s="152"/>
    </row>
    <row r="227" spans="4:4">
      <c r="D227" s="152"/>
    </row>
    <row r="228" spans="4:4">
      <c r="D228" s="152"/>
    </row>
    <row r="229" spans="4:4">
      <c r="D229" s="152"/>
    </row>
    <row r="230" spans="4:4">
      <c r="D230" s="152"/>
    </row>
    <row r="231" spans="4:4">
      <c r="D231" s="152"/>
    </row>
    <row r="232" spans="4:4">
      <c r="D232" s="152"/>
    </row>
    <row r="233" spans="4:4">
      <c r="D233" s="152"/>
    </row>
    <row r="234" spans="4:4">
      <c r="D234" s="152"/>
    </row>
    <row r="235" spans="4:4">
      <c r="D235" s="152"/>
    </row>
    <row r="236" spans="4:4">
      <c r="D236" s="152"/>
    </row>
    <row r="237" spans="4:4">
      <c r="D237" s="152"/>
    </row>
    <row r="238" spans="4:4">
      <c r="D238" s="152"/>
    </row>
    <row r="239" spans="4:4">
      <c r="D239" s="152"/>
    </row>
    <row r="240" spans="4:4">
      <c r="D240" s="152"/>
    </row>
    <row r="241" spans="4:4">
      <c r="D241" s="152"/>
    </row>
    <row r="242" spans="4:4">
      <c r="D242" s="152"/>
    </row>
    <row r="243" spans="4:4">
      <c r="D243" s="152"/>
    </row>
    <row r="244" spans="4:4">
      <c r="D244" s="152"/>
    </row>
    <row r="245" spans="4:4">
      <c r="D245" s="152"/>
    </row>
    <row r="246" spans="4:4">
      <c r="D246" s="152"/>
    </row>
    <row r="247" spans="4:4">
      <c r="D247" s="152"/>
    </row>
    <row r="248" spans="4:4">
      <c r="D248" s="152"/>
    </row>
    <row r="249" spans="4:4">
      <c r="D249" s="152"/>
    </row>
    <row r="250" spans="4:4">
      <c r="D250" s="152"/>
    </row>
    <row r="251" spans="4:4">
      <c r="D251" s="152"/>
    </row>
    <row r="252" spans="4:4">
      <c r="D252" s="152"/>
    </row>
    <row r="253" spans="4:4">
      <c r="D253" s="152"/>
    </row>
    <row r="254" spans="4:4">
      <c r="D254" s="152"/>
    </row>
    <row r="255" spans="4:4">
      <c r="D255" s="152"/>
    </row>
    <row r="256" spans="4:4">
      <c r="D256" s="152"/>
    </row>
    <row r="257" spans="4:4">
      <c r="D257" s="152"/>
    </row>
    <row r="258" spans="4:4">
      <c r="D258" s="152"/>
    </row>
    <row r="259" spans="4:4">
      <c r="D259" s="152"/>
    </row>
    <row r="260" spans="4:4">
      <c r="D260" s="152"/>
    </row>
    <row r="261" spans="4:4">
      <c r="D261" s="152"/>
    </row>
    <row r="262" spans="4:4">
      <c r="D262" s="152"/>
    </row>
    <row r="263" spans="4:4">
      <c r="D263" s="152"/>
    </row>
    <row r="264" spans="4:4">
      <c r="D264" s="152"/>
    </row>
    <row r="265" spans="4:4">
      <c r="D265" s="152"/>
    </row>
    <row r="266" spans="4:4">
      <c r="D266" s="152"/>
    </row>
    <row r="267" spans="4:4">
      <c r="D267" s="152"/>
    </row>
    <row r="268" spans="4:4">
      <c r="D268" s="152"/>
    </row>
    <row r="269" spans="4:4">
      <c r="D269" s="152"/>
    </row>
    <row r="270" spans="4:4">
      <c r="D270" s="152"/>
    </row>
    <row r="271" spans="4:4">
      <c r="D271" s="152"/>
    </row>
    <row r="272" spans="4:4">
      <c r="D272" s="152"/>
    </row>
    <row r="273" spans="4:4">
      <c r="D273" s="152"/>
    </row>
    <row r="274" spans="4:4">
      <c r="D274" s="152"/>
    </row>
    <row r="275" spans="4:4">
      <c r="D275" s="152"/>
    </row>
    <row r="276" spans="4:4">
      <c r="D276" s="152"/>
    </row>
    <row r="277" spans="4:4">
      <c r="D277" s="152"/>
    </row>
    <row r="278" spans="4:4">
      <c r="D278" s="152"/>
    </row>
    <row r="279" spans="4:4">
      <c r="D279" s="152"/>
    </row>
    <row r="280" spans="4:4">
      <c r="D280" s="152"/>
    </row>
    <row r="281" spans="4:4">
      <c r="D281" s="152"/>
    </row>
    <row r="282" spans="4:4">
      <c r="D282" s="152"/>
    </row>
    <row r="283" spans="4:4">
      <c r="D283" s="152"/>
    </row>
    <row r="284" spans="4:4">
      <c r="D284" s="152"/>
    </row>
    <row r="285" spans="4:4">
      <c r="D285" s="152"/>
    </row>
    <row r="286" spans="4:4">
      <c r="D286" s="152"/>
    </row>
    <row r="287" spans="4:4">
      <c r="D287" s="152"/>
    </row>
    <row r="288" spans="4:4">
      <c r="D288" s="152"/>
    </row>
    <row r="289" spans="4:4">
      <c r="D289" s="152"/>
    </row>
    <row r="290" spans="4:4">
      <c r="D290" s="152"/>
    </row>
    <row r="291" spans="4:4">
      <c r="D291" s="152"/>
    </row>
    <row r="292" spans="4:4">
      <c r="D292" s="152"/>
    </row>
    <row r="293" spans="4:4">
      <c r="D293" s="152"/>
    </row>
    <row r="294" spans="4:4">
      <c r="D294" s="152"/>
    </row>
    <row r="295" spans="4:4">
      <c r="D295" s="152"/>
    </row>
    <row r="296" spans="4:4">
      <c r="D296" s="152"/>
    </row>
    <row r="297" spans="4:4">
      <c r="D297" s="152"/>
    </row>
    <row r="298" spans="4:4">
      <c r="D298" s="152"/>
    </row>
    <row r="299" spans="4:4">
      <c r="D299" s="152"/>
    </row>
    <row r="300" spans="4:4">
      <c r="D300" s="152"/>
    </row>
    <row r="301" spans="4:4">
      <c r="D301" s="152"/>
    </row>
    <row r="302" spans="4:4">
      <c r="D302" s="152"/>
    </row>
    <row r="303" spans="4:4">
      <c r="D303" s="152"/>
    </row>
    <row r="304" spans="4:4">
      <c r="D304" s="152"/>
    </row>
    <row r="305" spans="4:4">
      <c r="D305" s="152"/>
    </row>
    <row r="306" spans="4:4">
      <c r="D306" s="152"/>
    </row>
    <row r="307" spans="4:4">
      <c r="D307" s="152"/>
    </row>
    <row r="308" spans="4:4">
      <c r="D308" s="152"/>
    </row>
    <row r="309" spans="4:4">
      <c r="D309" s="152"/>
    </row>
    <row r="310" spans="4:4">
      <c r="D310" s="152"/>
    </row>
    <row r="311" spans="4:4">
      <c r="D311" s="152"/>
    </row>
    <row r="312" spans="4:4">
      <c r="D312" s="152"/>
    </row>
    <row r="313" spans="4:4">
      <c r="D313" s="152"/>
    </row>
    <row r="314" spans="4:4">
      <c r="D314" s="152"/>
    </row>
    <row r="315" spans="4:4">
      <c r="D315" s="152"/>
    </row>
    <row r="316" spans="4:4">
      <c r="D316" s="152"/>
    </row>
    <row r="317" spans="4:4">
      <c r="D317" s="152"/>
    </row>
    <row r="318" spans="4:4">
      <c r="D318" s="152"/>
    </row>
    <row r="319" spans="4:4">
      <c r="D319" s="152"/>
    </row>
    <row r="320" spans="4:4">
      <c r="D320" s="152"/>
    </row>
    <row r="321" spans="4:4">
      <c r="D321" s="152"/>
    </row>
    <row r="322" spans="4:4">
      <c r="D322" s="152"/>
    </row>
    <row r="323" spans="4:4">
      <c r="D323" s="152"/>
    </row>
    <row r="324" spans="4:4">
      <c r="D324" s="152"/>
    </row>
    <row r="325" spans="4:4">
      <c r="D325" s="152"/>
    </row>
    <row r="326" spans="4:4">
      <c r="D326" s="152"/>
    </row>
    <row r="327" spans="4:4">
      <c r="D327" s="152"/>
    </row>
    <row r="328" spans="4:4">
      <c r="D328" s="152"/>
    </row>
    <row r="329" spans="4:4">
      <c r="D329" s="152"/>
    </row>
    <row r="330" spans="4:4">
      <c r="D330" s="152"/>
    </row>
    <row r="331" spans="4:4">
      <c r="D331" s="152"/>
    </row>
    <row r="332" spans="4:4">
      <c r="D332" s="152"/>
    </row>
    <row r="333" spans="4:4">
      <c r="D333" s="152"/>
    </row>
    <row r="334" spans="4:4">
      <c r="D334" s="152"/>
    </row>
    <row r="335" spans="4:4">
      <c r="D335" s="152"/>
    </row>
    <row r="336" spans="4:4">
      <c r="D336" s="152"/>
    </row>
    <row r="337" spans="4:4">
      <c r="D337" s="152"/>
    </row>
    <row r="338" spans="4:4">
      <c r="D338" s="152"/>
    </row>
    <row r="339" spans="4:4">
      <c r="D339" s="152"/>
    </row>
    <row r="340" spans="4:4">
      <c r="D340" s="152"/>
    </row>
    <row r="341" spans="4:4">
      <c r="D341" s="152"/>
    </row>
    <row r="342" spans="4:4">
      <c r="D342" s="152"/>
    </row>
    <row r="343" spans="4:4">
      <c r="D343" s="152"/>
    </row>
    <row r="344" spans="4:4">
      <c r="D344" s="152"/>
    </row>
    <row r="345" spans="4:4">
      <c r="D345" s="152"/>
    </row>
    <row r="346" spans="4:4">
      <c r="D346" s="152"/>
    </row>
    <row r="347" spans="4:4">
      <c r="D347" s="152"/>
    </row>
    <row r="348" spans="4:4">
      <c r="D348" s="152"/>
    </row>
    <row r="349" spans="4:4">
      <c r="D349" s="152"/>
    </row>
    <row r="350" spans="4:4">
      <c r="D350" s="152"/>
    </row>
    <row r="351" spans="4:4">
      <c r="D351" s="152"/>
    </row>
    <row r="352" spans="4:4">
      <c r="D352" s="152"/>
    </row>
    <row r="353" spans="4:4">
      <c r="D353" s="152"/>
    </row>
    <row r="354" spans="4:4">
      <c r="D354" s="152"/>
    </row>
    <row r="355" spans="4:4">
      <c r="D355" s="152"/>
    </row>
    <row r="356" spans="4:4">
      <c r="D356" s="152"/>
    </row>
    <row r="357" spans="4:4">
      <c r="D357" s="152"/>
    </row>
    <row r="358" spans="4:4">
      <c r="D358" s="152"/>
    </row>
    <row r="359" spans="4:4">
      <c r="D359" s="152"/>
    </row>
    <row r="360" spans="4:4">
      <c r="D360" s="152"/>
    </row>
    <row r="361" spans="4:4">
      <c r="D361" s="152"/>
    </row>
    <row r="362" spans="4:4">
      <c r="D362" s="152"/>
    </row>
    <row r="363" spans="4:4">
      <c r="D363" s="152"/>
    </row>
    <row r="364" spans="4:4">
      <c r="D364" s="152"/>
    </row>
    <row r="365" spans="4:4">
      <c r="D365" s="152"/>
    </row>
    <row r="366" spans="4:4">
      <c r="D366" s="152"/>
    </row>
    <row r="367" spans="4:4">
      <c r="D367" s="152"/>
    </row>
    <row r="368" spans="4:4">
      <c r="D368" s="152"/>
    </row>
    <row r="369" spans="4:4">
      <c r="D369" s="152"/>
    </row>
    <row r="370" spans="4:4">
      <c r="D370" s="152"/>
    </row>
    <row r="371" spans="4:4">
      <c r="D371" s="152"/>
    </row>
    <row r="372" spans="4:4">
      <c r="D372" s="152"/>
    </row>
    <row r="373" spans="4:4">
      <c r="D373" s="152"/>
    </row>
    <row r="374" spans="4:4">
      <c r="D374" s="152"/>
    </row>
    <row r="375" spans="4:4">
      <c r="D375" s="152"/>
    </row>
    <row r="376" spans="4:4">
      <c r="D376" s="152"/>
    </row>
    <row r="377" spans="4:4">
      <c r="D377" s="152"/>
    </row>
    <row r="378" spans="4:4">
      <c r="D378" s="152"/>
    </row>
    <row r="379" spans="4:4">
      <c r="D379" s="152"/>
    </row>
    <row r="380" spans="4:4">
      <c r="D380" s="152"/>
    </row>
    <row r="381" spans="4:4">
      <c r="D381" s="152"/>
    </row>
    <row r="382" spans="4:4">
      <c r="D382" s="152"/>
    </row>
    <row r="383" spans="4:4">
      <c r="D383" s="152"/>
    </row>
    <row r="384" spans="4:4">
      <c r="D384" s="152"/>
    </row>
    <row r="385" spans="4:4">
      <c r="D385" s="152"/>
    </row>
    <row r="386" spans="4:4">
      <c r="D386" s="152"/>
    </row>
    <row r="387" spans="4:4">
      <c r="D387" s="152"/>
    </row>
    <row r="388" spans="4:4">
      <c r="D388" s="152"/>
    </row>
    <row r="389" spans="4:4">
      <c r="D389" s="152"/>
    </row>
    <row r="390" spans="4:4">
      <c r="D390" s="152"/>
    </row>
    <row r="391" spans="4:4">
      <c r="D391" s="152"/>
    </row>
    <row r="392" spans="4:4">
      <c r="D392" s="152"/>
    </row>
    <row r="393" spans="4:4">
      <c r="D393" s="152"/>
    </row>
    <row r="394" spans="4:4">
      <c r="D394" s="152"/>
    </row>
    <row r="395" spans="4:4">
      <c r="D395" s="152"/>
    </row>
    <row r="396" spans="4:4">
      <c r="D396" s="152"/>
    </row>
    <row r="397" spans="4:4">
      <c r="D397" s="152"/>
    </row>
    <row r="398" spans="4:4">
      <c r="D398" s="152"/>
    </row>
    <row r="399" spans="4:4">
      <c r="D399" s="152"/>
    </row>
    <row r="400" spans="4:4">
      <c r="D400" s="152"/>
    </row>
    <row r="401" spans="4:4">
      <c r="D401" s="152"/>
    </row>
    <row r="402" spans="4:4">
      <c r="D402" s="152"/>
    </row>
    <row r="403" spans="4:4">
      <c r="D403" s="152"/>
    </row>
    <row r="404" spans="4:4">
      <c r="D404" s="152"/>
    </row>
    <row r="405" spans="4:4">
      <c r="D405" s="152"/>
    </row>
    <row r="406" spans="4:4">
      <c r="D406" s="152"/>
    </row>
    <row r="407" spans="4:4">
      <c r="D407" s="152"/>
    </row>
    <row r="408" spans="4:4">
      <c r="D408" s="152"/>
    </row>
    <row r="409" spans="4:4">
      <c r="D409" s="152"/>
    </row>
    <row r="410" spans="4:4">
      <c r="D410" s="152"/>
    </row>
    <row r="411" spans="4:4">
      <c r="D411" s="152"/>
    </row>
    <row r="412" spans="4:4">
      <c r="D412" s="152"/>
    </row>
    <row r="413" spans="4:4">
      <c r="D413" s="152"/>
    </row>
    <row r="414" spans="4:4">
      <c r="D414" s="152"/>
    </row>
    <row r="415" spans="4:4">
      <c r="D415" s="152"/>
    </row>
    <row r="416" spans="4:4">
      <c r="D416" s="152"/>
    </row>
    <row r="417" spans="4:4">
      <c r="D417" s="152"/>
    </row>
    <row r="418" spans="4:4">
      <c r="D418" s="152"/>
    </row>
    <row r="419" spans="4:4">
      <c r="D419" s="152"/>
    </row>
    <row r="420" spans="4:4">
      <c r="D420" s="152"/>
    </row>
    <row r="421" spans="4:4">
      <c r="D421" s="152"/>
    </row>
    <row r="422" spans="4:4">
      <c r="D422" s="152"/>
    </row>
    <row r="423" spans="4:4">
      <c r="D423" s="152"/>
    </row>
    <row r="424" spans="4:4">
      <c r="D424" s="152"/>
    </row>
    <row r="425" spans="4:4">
      <c r="D425" s="152"/>
    </row>
    <row r="426" spans="4:4">
      <c r="D426" s="152"/>
    </row>
    <row r="427" spans="4:4">
      <c r="D427" s="152"/>
    </row>
    <row r="428" spans="4:4">
      <c r="D428" s="152"/>
    </row>
    <row r="429" spans="4:4">
      <c r="D429" s="152"/>
    </row>
    <row r="430" spans="4:4">
      <c r="D430" s="152"/>
    </row>
    <row r="431" spans="4:4">
      <c r="D431" s="152"/>
    </row>
    <row r="432" spans="4:4">
      <c r="D432" s="152"/>
    </row>
    <row r="433" spans="4:4">
      <c r="D433" s="152"/>
    </row>
    <row r="434" spans="4:4">
      <c r="D434" s="152"/>
    </row>
    <row r="435" spans="4:4">
      <c r="D435" s="152"/>
    </row>
    <row r="436" spans="4:4">
      <c r="D436" s="152"/>
    </row>
    <row r="437" spans="4:4">
      <c r="D437" s="152"/>
    </row>
    <row r="438" spans="4:4">
      <c r="D438" s="152"/>
    </row>
    <row r="439" spans="4:4">
      <c r="D439" s="152"/>
    </row>
    <row r="440" spans="4:4">
      <c r="D440" s="152"/>
    </row>
    <row r="441" spans="4:4">
      <c r="D441" s="152"/>
    </row>
    <row r="442" spans="4:4">
      <c r="D442" s="152"/>
    </row>
    <row r="443" spans="4:4">
      <c r="D443" s="152"/>
    </row>
    <row r="444" spans="4:4">
      <c r="D444" s="152"/>
    </row>
    <row r="445" spans="4:4">
      <c r="D445" s="152"/>
    </row>
    <row r="446" spans="4:4">
      <c r="D446" s="152"/>
    </row>
    <row r="447" spans="4:4">
      <c r="D447" s="152"/>
    </row>
    <row r="448" spans="4:4">
      <c r="D448" s="152"/>
    </row>
    <row r="449" spans="4:4">
      <c r="D449" s="152"/>
    </row>
    <row r="450" spans="4:4">
      <c r="D450" s="152"/>
    </row>
    <row r="451" spans="4:4">
      <c r="D451" s="152"/>
    </row>
    <row r="452" spans="4:4">
      <c r="D452" s="152"/>
    </row>
    <row r="453" spans="4:4">
      <c r="D453" s="152"/>
    </row>
    <row r="454" spans="4:4">
      <c r="D454" s="152"/>
    </row>
    <row r="455" spans="4:4">
      <c r="D455" s="152"/>
    </row>
    <row r="456" spans="4:4">
      <c r="D456" s="152"/>
    </row>
    <row r="457" spans="4:4">
      <c r="D457" s="152"/>
    </row>
    <row r="458" spans="4:4">
      <c r="D458" s="152"/>
    </row>
    <row r="459" spans="4:4">
      <c r="D459" s="152"/>
    </row>
    <row r="460" spans="4:4">
      <c r="D460" s="152"/>
    </row>
    <row r="461" spans="4:4">
      <c r="D461" s="152"/>
    </row>
    <row r="462" spans="4:4">
      <c r="D462" s="152"/>
    </row>
    <row r="463" spans="4:4">
      <c r="D463" s="152"/>
    </row>
    <row r="464" spans="4:4">
      <c r="D464" s="152"/>
    </row>
    <row r="465" spans="4:4">
      <c r="D465" s="152"/>
    </row>
    <row r="466" spans="4:4">
      <c r="D466" s="152"/>
    </row>
    <row r="467" spans="4:4">
      <c r="D467" s="152"/>
    </row>
    <row r="468" spans="4:4">
      <c r="D468" s="152"/>
    </row>
    <row r="469" spans="4:4">
      <c r="D469" s="152"/>
    </row>
    <row r="470" spans="4:4">
      <c r="D470" s="152"/>
    </row>
    <row r="471" spans="4:4">
      <c r="D471" s="152"/>
    </row>
    <row r="472" spans="4:4">
      <c r="D472" s="152"/>
    </row>
    <row r="473" spans="4:4">
      <c r="D473" s="152"/>
    </row>
    <row r="474" spans="4:4">
      <c r="D474" s="152"/>
    </row>
    <row r="475" spans="4:4">
      <c r="D475" s="152"/>
    </row>
    <row r="476" spans="4:4">
      <c r="D476" s="152"/>
    </row>
    <row r="477" spans="4:4">
      <c r="D477" s="152"/>
    </row>
    <row r="478" spans="4:4">
      <c r="D478" s="152"/>
    </row>
    <row r="479" spans="4:4">
      <c r="D479" s="152"/>
    </row>
    <row r="480" spans="4:4">
      <c r="D480" s="152"/>
    </row>
    <row r="481" spans="4:4">
      <c r="D481" s="152"/>
    </row>
    <row r="482" spans="4:4">
      <c r="D482" s="152"/>
    </row>
    <row r="483" spans="4:4">
      <c r="D483" s="152"/>
    </row>
    <row r="484" spans="4:4">
      <c r="D484" s="152"/>
    </row>
    <row r="485" spans="4:4">
      <c r="D485" s="152"/>
    </row>
    <row r="486" spans="4:4">
      <c r="D486" s="152"/>
    </row>
    <row r="487" spans="4:4">
      <c r="D487" s="152"/>
    </row>
    <row r="488" spans="4:4">
      <c r="D488" s="152"/>
    </row>
    <row r="489" spans="4:4">
      <c r="D489" s="152"/>
    </row>
    <row r="490" spans="4:4">
      <c r="D490" s="152"/>
    </row>
    <row r="491" spans="4:4">
      <c r="D491" s="152"/>
    </row>
    <row r="492" spans="4:4">
      <c r="D492" s="152"/>
    </row>
    <row r="493" spans="4:4">
      <c r="D493" s="152"/>
    </row>
    <row r="494" spans="4:4">
      <c r="D494" s="152"/>
    </row>
    <row r="495" spans="4:4">
      <c r="D495" s="152"/>
    </row>
    <row r="496" spans="4:4">
      <c r="D496" s="152"/>
    </row>
    <row r="497" spans="4:4">
      <c r="D497" s="152"/>
    </row>
    <row r="498" spans="4:4">
      <c r="D498" s="152"/>
    </row>
    <row r="499" spans="4:4">
      <c r="D499" s="152"/>
    </row>
    <row r="500" spans="4:4">
      <c r="D500" s="152"/>
    </row>
    <row r="501" spans="4:4">
      <c r="D501" s="152"/>
    </row>
    <row r="502" spans="4:4">
      <c r="D502" s="152"/>
    </row>
    <row r="503" spans="4:4">
      <c r="D503" s="152"/>
    </row>
    <row r="504" spans="4:4">
      <c r="D504" s="152"/>
    </row>
    <row r="505" spans="4:4">
      <c r="D505" s="152"/>
    </row>
    <row r="506" spans="4:4">
      <c r="D506" s="152"/>
    </row>
    <row r="507" spans="4:4">
      <c r="D507" s="152"/>
    </row>
    <row r="508" spans="4:4">
      <c r="D508" s="152"/>
    </row>
    <row r="509" spans="4:4">
      <c r="D509" s="152"/>
    </row>
    <row r="510" spans="4:4">
      <c r="D510" s="152"/>
    </row>
    <row r="511" spans="4:4">
      <c r="D511" s="152"/>
    </row>
    <row r="512" spans="4:4">
      <c r="D512" s="152"/>
    </row>
    <row r="513" spans="4:4">
      <c r="D513" s="152"/>
    </row>
    <row r="514" spans="4:4">
      <c r="D514" s="152"/>
    </row>
    <row r="515" spans="4:4">
      <c r="D515" s="152"/>
    </row>
    <row r="516" spans="4:4">
      <c r="D516" s="152"/>
    </row>
    <row r="517" spans="4:4">
      <c r="D517" s="152"/>
    </row>
    <row r="518" spans="4:4">
      <c r="D518" s="152"/>
    </row>
    <row r="519" spans="4:4">
      <c r="D519" s="152"/>
    </row>
    <row r="520" spans="4:4">
      <c r="D520" s="152"/>
    </row>
    <row r="521" spans="4:4">
      <c r="D521" s="152"/>
    </row>
    <row r="522" spans="4:4">
      <c r="D522" s="152"/>
    </row>
    <row r="523" spans="4:4">
      <c r="D523" s="152"/>
    </row>
    <row r="524" spans="4:4">
      <c r="D524" s="152"/>
    </row>
    <row r="525" spans="4:4">
      <c r="D525" s="152"/>
    </row>
    <row r="526" spans="4:4">
      <c r="D526" s="152"/>
    </row>
    <row r="527" spans="4:4">
      <c r="D527" s="152"/>
    </row>
    <row r="528" spans="4:4">
      <c r="D528" s="152"/>
    </row>
    <row r="529" spans="4:4">
      <c r="D529" s="152"/>
    </row>
    <row r="530" spans="4:4">
      <c r="D530" s="152"/>
    </row>
    <row r="531" spans="4:4">
      <c r="D531" s="152"/>
    </row>
    <row r="532" spans="4:4">
      <c r="D532" s="152"/>
    </row>
    <row r="533" spans="4:4">
      <c r="D533" s="152"/>
    </row>
    <row r="534" spans="4:4">
      <c r="D534" s="152"/>
    </row>
    <row r="535" spans="4:4">
      <c r="D535" s="152"/>
    </row>
    <row r="536" spans="4:4">
      <c r="D536" s="152"/>
    </row>
    <row r="537" spans="4:4">
      <c r="D537" s="152"/>
    </row>
    <row r="538" spans="4:4">
      <c r="D538" s="152"/>
    </row>
    <row r="539" spans="4:4">
      <c r="D539" s="152"/>
    </row>
    <row r="540" spans="4:4">
      <c r="D540" s="152"/>
    </row>
    <row r="541" spans="4:4">
      <c r="D541" s="152"/>
    </row>
    <row r="542" spans="4:4">
      <c r="D542" s="152"/>
    </row>
    <row r="543" spans="4:4">
      <c r="D543" s="152"/>
    </row>
    <row r="544" spans="4:4">
      <c r="D544" s="152"/>
    </row>
    <row r="545" spans="4:4">
      <c r="D545" s="152"/>
    </row>
    <row r="546" spans="4:4">
      <c r="D546" s="152"/>
    </row>
    <row r="547" spans="4:4">
      <c r="D547" s="152"/>
    </row>
    <row r="548" spans="4:4">
      <c r="D548" s="152"/>
    </row>
    <row r="549" spans="4:4">
      <c r="D549" s="152"/>
    </row>
    <row r="550" spans="4:4">
      <c r="D550" s="152"/>
    </row>
    <row r="551" spans="4:4">
      <c r="D551" s="152"/>
    </row>
    <row r="552" spans="4:4">
      <c r="D552" s="152"/>
    </row>
    <row r="553" spans="4:4">
      <c r="D553" s="152"/>
    </row>
    <row r="554" spans="4:4">
      <c r="D554" s="152"/>
    </row>
    <row r="555" spans="4:4">
      <c r="D555" s="152"/>
    </row>
    <row r="556" spans="4:4">
      <c r="D556" s="152"/>
    </row>
    <row r="557" spans="4:4">
      <c r="D557" s="152"/>
    </row>
    <row r="558" spans="4:4">
      <c r="D558" s="152"/>
    </row>
    <row r="559" spans="4:4">
      <c r="D559" s="152"/>
    </row>
    <row r="560" spans="4:4">
      <c r="D560" s="152"/>
    </row>
    <row r="561" spans="4:4">
      <c r="D561" s="152"/>
    </row>
    <row r="562" spans="4:4">
      <c r="D562" s="152"/>
    </row>
    <row r="563" spans="4:4">
      <c r="D563" s="152"/>
    </row>
    <row r="564" spans="4:4">
      <c r="D564" s="152"/>
    </row>
    <row r="565" spans="4:4">
      <c r="D565" s="152"/>
    </row>
    <row r="566" spans="4:4">
      <c r="D566" s="152"/>
    </row>
    <row r="567" spans="4:4">
      <c r="D567" s="152"/>
    </row>
    <row r="568" spans="4:4">
      <c r="D568" s="152"/>
    </row>
    <row r="569" spans="4:4">
      <c r="D569" s="152"/>
    </row>
    <row r="570" spans="4:4">
      <c r="D570" s="152"/>
    </row>
    <row r="571" spans="4:4">
      <c r="D571" s="152"/>
    </row>
    <row r="572" spans="4:4">
      <c r="D572" s="152"/>
    </row>
    <row r="573" spans="4:4">
      <c r="D573" s="152"/>
    </row>
    <row r="574" spans="4:4">
      <c r="D574" s="152"/>
    </row>
    <row r="575" spans="4:4">
      <c r="D575" s="152"/>
    </row>
    <row r="576" spans="4:4">
      <c r="D576" s="152"/>
    </row>
    <row r="577" spans="4:4">
      <c r="D577" s="152"/>
    </row>
    <row r="578" spans="4:4">
      <c r="D578" s="152"/>
    </row>
    <row r="579" spans="4:4">
      <c r="D579" s="152"/>
    </row>
    <row r="580" spans="4:4">
      <c r="D580" s="152"/>
    </row>
    <row r="581" spans="4:4">
      <c r="D581" s="152"/>
    </row>
    <row r="582" spans="4:4">
      <c r="D582" s="152"/>
    </row>
    <row r="583" spans="4:4">
      <c r="D583" s="152"/>
    </row>
    <row r="584" spans="4:4">
      <c r="D584" s="152"/>
    </row>
    <row r="585" spans="4:4">
      <c r="D585" s="152"/>
    </row>
    <row r="586" spans="4:4">
      <c r="D586" s="152"/>
    </row>
    <row r="587" spans="4:4">
      <c r="D587" s="152"/>
    </row>
    <row r="588" spans="4:4">
      <c r="D588" s="152"/>
    </row>
    <row r="589" spans="4:4">
      <c r="D589" s="152"/>
    </row>
    <row r="590" spans="4:4">
      <c r="D590" s="152"/>
    </row>
    <row r="591" spans="4:4">
      <c r="D591" s="152"/>
    </row>
    <row r="592" spans="4:4">
      <c r="D592" s="152"/>
    </row>
    <row r="593" spans="4:4">
      <c r="D593" s="152"/>
    </row>
    <row r="594" spans="4:4">
      <c r="D594" s="152"/>
    </row>
    <row r="595" spans="4:4">
      <c r="D595" s="152"/>
    </row>
    <row r="596" spans="4:4">
      <c r="D596" s="152"/>
    </row>
    <row r="597" spans="4:4">
      <c r="D597" s="152"/>
    </row>
    <row r="598" spans="4:4">
      <c r="D598" s="152"/>
    </row>
    <row r="599" spans="4:4">
      <c r="D599" s="152"/>
    </row>
    <row r="600" spans="4:4">
      <c r="D600" s="152"/>
    </row>
    <row r="601" spans="4:4">
      <c r="D601" s="152"/>
    </row>
    <row r="602" spans="4:4">
      <c r="D602" s="152"/>
    </row>
    <row r="603" spans="4:4">
      <c r="D603" s="152"/>
    </row>
    <row r="604" spans="4:4">
      <c r="D604" s="152"/>
    </row>
    <row r="605" spans="4:4">
      <c r="D605" s="152"/>
    </row>
    <row r="606" spans="4:4">
      <c r="D606" s="152"/>
    </row>
    <row r="607" spans="4:4">
      <c r="D607" s="152"/>
    </row>
    <row r="608" spans="4:4">
      <c r="D608" s="152"/>
    </row>
    <row r="609" spans="4:4">
      <c r="D609" s="152"/>
    </row>
    <row r="610" spans="4:4">
      <c r="D610" s="152"/>
    </row>
    <row r="611" spans="4:4">
      <c r="D611" s="152"/>
    </row>
    <row r="612" spans="4:4">
      <c r="D612" s="152"/>
    </row>
    <row r="613" spans="4:4">
      <c r="D613" s="152"/>
    </row>
    <row r="614" spans="4:4">
      <c r="D614" s="152"/>
    </row>
    <row r="615" spans="4:4">
      <c r="D615" s="152"/>
    </row>
    <row r="616" spans="4:4">
      <c r="D616" s="152"/>
    </row>
    <row r="617" spans="4:4">
      <c r="D617" s="152"/>
    </row>
    <row r="618" spans="4:4">
      <c r="D618" s="152"/>
    </row>
    <row r="619" spans="4:4">
      <c r="D619" s="152"/>
    </row>
    <row r="620" spans="4:4">
      <c r="D620" s="152"/>
    </row>
    <row r="621" spans="4:4">
      <c r="D621" s="152"/>
    </row>
    <row r="622" spans="4:4">
      <c r="D622" s="152"/>
    </row>
    <row r="623" spans="4:4">
      <c r="D623" s="152"/>
    </row>
    <row r="624" spans="4:4">
      <c r="D624" s="152"/>
    </row>
    <row r="625" spans="4:4">
      <c r="D625" s="152"/>
    </row>
    <row r="626" spans="4:4">
      <c r="D626" s="152"/>
    </row>
    <row r="627" spans="4:4">
      <c r="D627" s="152"/>
    </row>
    <row r="628" spans="4:4">
      <c r="D628" s="152"/>
    </row>
    <row r="629" spans="4:4">
      <c r="D629" s="152"/>
    </row>
    <row r="630" spans="4:4">
      <c r="D630" s="152"/>
    </row>
    <row r="631" spans="4:4">
      <c r="D631" s="152"/>
    </row>
    <row r="632" spans="4:4">
      <c r="D632" s="152"/>
    </row>
    <row r="633" spans="4:4">
      <c r="D633" s="152"/>
    </row>
    <row r="634" spans="4:4">
      <c r="D634" s="152"/>
    </row>
    <row r="635" spans="4:4">
      <c r="D635" s="152"/>
    </row>
    <row r="636" spans="4:4">
      <c r="D636" s="152"/>
    </row>
    <row r="637" spans="4:4">
      <c r="D637" s="152"/>
    </row>
    <row r="638" spans="4:4">
      <c r="D638" s="152"/>
    </row>
    <row r="639" spans="4:4">
      <c r="D639" s="152"/>
    </row>
    <row r="640" spans="4:4">
      <c r="D640" s="152"/>
    </row>
    <row r="641" spans="4:4">
      <c r="D641" s="152"/>
    </row>
    <row r="642" spans="4:4">
      <c r="D642" s="152"/>
    </row>
    <row r="643" spans="4:4">
      <c r="D643" s="152"/>
    </row>
    <row r="644" spans="4:4">
      <c r="D644" s="152"/>
    </row>
    <row r="645" spans="4:4">
      <c r="D645" s="152"/>
    </row>
    <row r="646" spans="4:4">
      <c r="D646" s="152"/>
    </row>
    <row r="647" spans="4:4">
      <c r="D647" s="152"/>
    </row>
    <row r="648" spans="4:4">
      <c r="D648" s="152"/>
    </row>
    <row r="649" spans="4:4">
      <c r="D649" s="152"/>
    </row>
    <row r="650" spans="4:4">
      <c r="D650" s="152"/>
    </row>
    <row r="651" spans="4:4">
      <c r="D651" s="152"/>
    </row>
    <row r="652" spans="4:4">
      <c r="D652" s="152"/>
    </row>
    <row r="653" spans="4:4">
      <c r="D653" s="152"/>
    </row>
    <row r="654" spans="4:4">
      <c r="D654" s="152"/>
    </row>
    <row r="655" spans="4:4">
      <c r="D655" s="152"/>
    </row>
    <row r="656" spans="4:4">
      <c r="D656" s="152"/>
    </row>
    <row r="657" spans="4:4">
      <c r="D657" s="152"/>
    </row>
    <row r="658" spans="4:4">
      <c r="D658" s="152"/>
    </row>
    <row r="659" spans="4:4">
      <c r="D659" s="152"/>
    </row>
    <row r="660" spans="4:4">
      <c r="D660" s="152"/>
    </row>
    <row r="661" spans="4:4">
      <c r="D661" s="152"/>
    </row>
    <row r="662" spans="4:4">
      <c r="D662" s="152"/>
    </row>
    <row r="663" spans="4:4">
      <c r="D663" s="152"/>
    </row>
    <row r="664" spans="4:4">
      <c r="D664" s="152"/>
    </row>
    <row r="665" spans="4:4">
      <c r="D665" s="152"/>
    </row>
    <row r="666" spans="4:4">
      <c r="D666" s="152"/>
    </row>
    <row r="667" spans="4:4">
      <c r="D667" s="152"/>
    </row>
    <row r="668" spans="4:4">
      <c r="D668" s="152"/>
    </row>
    <row r="669" spans="4:4">
      <c r="D669" s="152"/>
    </row>
    <row r="670" spans="4:4">
      <c r="D670" s="152"/>
    </row>
    <row r="671" spans="4:4">
      <c r="D671" s="152"/>
    </row>
    <row r="672" spans="4:4">
      <c r="D672" s="152"/>
    </row>
    <row r="673" spans="4:4">
      <c r="D673" s="152"/>
    </row>
    <row r="674" spans="4:4">
      <c r="D674" s="152"/>
    </row>
    <row r="675" spans="4:4">
      <c r="D675" s="152"/>
    </row>
    <row r="676" spans="4:4">
      <c r="D676" s="152"/>
    </row>
    <row r="677" spans="4:4">
      <c r="D677" s="152"/>
    </row>
    <row r="678" spans="4:4">
      <c r="D678" s="152"/>
    </row>
    <row r="679" spans="4:4">
      <c r="D679" s="152"/>
    </row>
    <row r="680" spans="4:4">
      <c r="D680" s="152"/>
    </row>
    <row r="681" spans="4:4">
      <c r="D681" s="152"/>
    </row>
    <row r="682" spans="4:4">
      <c r="D682" s="152"/>
    </row>
    <row r="683" spans="4:4">
      <c r="D683" s="152"/>
    </row>
    <row r="684" spans="4:4">
      <c r="D684" s="152"/>
    </row>
    <row r="685" spans="4:4">
      <c r="D685" s="152"/>
    </row>
    <row r="686" spans="4:4">
      <c r="D686" s="152"/>
    </row>
    <row r="687" spans="4:4">
      <c r="D687" s="152"/>
    </row>
    <row r="688" spans="4:4">
      <c r="D688" s="152"/>
    </row>
    <row r="689" spans="4:4">
      <c r="D689" s="152"/>
    </row>
    <row r="690" spans="4:4">
      <c r="D690" s="152"/>
    </row>
    <row r="691" spans="4:4">
      <c r="D691" s="152"/>
    </row>
    <row r="692" spans="4:4">
      <c r="D692" s="152"/>
    </row>
    <row r="693" spans="4:4">
      <c r="D693" s="152"/>
    </row>
    <row r="694" spans="4:4">
      <c r="D694" s="152"/>
    </row>
    <row r="695" spans="4:4">
      <c r="D695" s="152"/>
    </row>
    <row r="696" spans="4:4">
      <c r="D696" s="152"/>
    </row>
    <row r="697" spans="4:4">
      <c r="D697" s="152"/>
    </row>
    <row r="698" spans="4:4">
      <c r="D698" s="152"/>
    </row>
    <row r="699" spans="4:4">
      <c r="D699" s="152"/>
    </row>
    <row r="700" spans="4:4">
      <c r="D700" s="152"/>
    </row>
    <row r="701" spans="4:4">
      <c r="D701" s="152"/>
    </row>
    <row r="702" spans="4:4">
      <c r="D702" s="152"/>
    </row>
    <row r="703" spans="4:4">
      <c r="D703" s="152"/>
    </row>
    <row r="704" spans="4:4">
      <c r="D704" s="152"/>
    </row>
    <row r="705" spans="4:4">
      <c r="D705" s="152"/>
    </row>
    <row r="706" spans="4:4">
      <c r="D706" s="152"/>
    </row>
    <row r="707" spans="4:4">
      <c r="D707" s="152"/>
    </row>
    <row r="708" spans="4:4">
      <c r="D708" s="152"/>
    </row>
    <row r="709" spans="4:4">
      <c r="D709" s="152"/>
    </row>
    <row r="710" spans="4:4">
      <c r="D710" s="152"/>
    </row>
    <row r="711" spans="4:4">
      <c r="D711" s="152"/>
    </row>
    <row r="712" spans="4:4">
      <c r="D712" s="152"/>
    </row>
    <row r="713" spans="4:4">
      <c r="D713" s="152"/>
    </row>
    <row r="714" spans="4:4">
      <c r="D714" s="152"/>
    </row>
    <row r="715" spans="4:4">
      <c r="D715" s="152"/>
    </row>
    <row r="716" spans="4:4">
      <c r="D716" s="152"/>
    </row>
    <row r="717" spans="4:4">
      <c r="D717" s="152"/>
    </row>
    <row r="718" spans="4:4">
      <c r="D718" s="152"/>
    </row>
    <row r="719" spans="4:4">
      <c r="D719" s="152"/>
    </row>
    <row r="720" spans="4:4">
      <c r="D720" s="152"/>
    </row>
    <row r="721" spans="4:4">
      <c r="D721" s="152"/>
    </row>
    <row r="722" spans="4:4">
      <c r="D722" s="152"/>
    </row>
    <row r="723" spans="4:4">
      <c r="D723" s="152"/>
    </row>
    <row r="724" spans="4:4">
      <c r="D724" s="152"/>
    </row>
    <row r="725" spans="4:4">
      <c r="D725" s="152"/>
    </row>
    <row r="726" spans="4:4">
      <c r="D726" s="152"/>
    </row>
    <row r="727" spans="4:4">
      <c r="D727" s="152"/>
    </row>
    <row r="728" spans="4:4">
      <c r="D728" s="152"/>
    </row>
    <row r="729" spans="4:4">
      <c r="D729" s="152"/>
    </row>
    <row r="730" spans="4:4">
      <c r="D730" s="152"/>
    </row>
    <row r="731" spans="4:4">
      <c r="D731" s="152"/>
    </row>
    <row r="732" spans="4:4">
      <c r="D732" s="152"/>
    </row>
    <row r="733" spans="4:4">
      <c r="D733" s="152"/>
    </row>
    <row r="734" spans="4:4">
      <c r="D734" s="152"/>
    </row>
    <row r="735" spans="4:4">
      <c r="D735" s="152"/>
    </row>
    <row r="736" spans="4:4">
      <c r="D736" s="152"/>
    </row>
    <row r="737" spans="4:4">
      <c r="D737" s="152"/>
    </row>
    <row r="738" spans="4:4">
      <c r="D738" s="152"/>
    </row>
    <row r="739" spans="4:4">
      <c r="D739" s="152"/>
    </row>
    <row r="740" spans="4:4">
      <c r="D740" s="152"/>
    </row>
    <row r="741" spans="4:4">
      <c r="D741" s="152"/>
    </row>
    <row r="742" spans="4:4">
      <c r="D742" s="152"/>
    </row>
    <row r="743" spans="4:4">
      <c r="D743" s="152"/>
    </row>
    <row r="744" spans="4:4">
      <c r="D744" s="152"/>
    </row>
    <row r="745" spans="4:4">
      <c r="D745" s="152"/>
    </row>
    <row r="746" spans="4:4">
      <c r="D746" s="152"/>
    </row>
    <row r="747" spans="4:4">
      <c r="D747" s="152"/>
    </row>
    <row r="748" spans="4:4">
      <c r="D748" s="152"/>
    </row>
    <row r="749" spans="4:4">
      <c r="D749" s="152"/>
    </row>
    <row r="750" spans="4:4">
      <c r="D750" s="152"/>
    </row>
    <row r="751" spans="4:4">
      <c r="D751" s="152"/>
    </row>
    <row r="752" spans="4:4">
      <c r="D752" s="152"/>
    </row>
    <row r="753" spans="4:4">
      <c r="D753" s="152"/>
    </row>
    <row r="754" spans="4:4">
      <c r="D754" s="152"/>
    </row>
    <row r="755" spans="4:4">
      <c r="D755" s="152"/>
    </row>
    <row r="756" spans="4:4">
      <c r="D756" s="152"/>
    </row>
    <row r="757" spans="4:4">
      <c r="D757" s="152"/>
    </row>
    <row r="758" spans="4:4">
      <c r="D758" s="152"/>
    </row>
    <row r="759" spans="4:4">
      <c r="D759" s="152"/>
    </row>
    <row r="760" spans="4:4">
      <c r="D760" s="152"/>
    </row>
    <row r="761" spans="4:4">
      <c r="D761" s="152"/>
    </row>
    <row r="762" spans="4:4">
      <c r="D762" s="152"/>
    </row>
    <row r="763" spans="4:4">
      <c r="D763" s="152"/>
    </row>
    <row r="764" spans="4:4">
      <c r="D764" s="152"/>
    </row>
    <row r="765" spans="4:4">
      <c r="D765" s="152"/>
    </row>
    <row r="766" spans="4:4">
      <c r="D766" s="152"/>
    </row>
    <row r="767" spans="4:4">
      <c r="D767" s="152"/>
    </row>
    <row r="768" spans="4:4">
      <c r="D768" s="152"/>
    </row>
    <row r="769" spans="4:4">
      <c r="D769" s="152"/>
    </row>
    <row r="770" spans="4:4">
      <c r="D770" s="152"/>
    </row>
    <row r="771" spans="4:4">
      <c r="D771" s="152"/>
    </row>
    <row r="772" spans="4:4">
      <c r="D772" s="152"/>
    </row>
    <row r="773" spans="4:4">
      <c r="D773" s="152"/>
    </row>
    <row r="774" spans="4:4">
      <c r="D774" s="152"/>
    </row>
    <row r="775" spans="4:4">
      <c r="D775" s="152"/>
    </row>
    <row r="776" spans="4:4">
      <c r="D776" s="152"/>
    </row>
    <row r="777" spans="4:4">
      <c r="D777" s="152"/>
    </row>
    <row r="778" spans="4:4">
      <c r="D778" s="152"/>
    </row>
    <row r="779" spans="4:4">
      <c r="D779" s="152"/>
    </row>
    <row r="780" spans="4:4">
      <c r="D780" s="152"/>
    </row>
    <row r="781" spans="4:4">
      <c r="D781" s="152"/>
    </row>
    <row r="782" spans="4:4">
      <c r="D782" s="152"/>
    </row>
    <row r="783" spans="4:4">
      <c r="D783" s="152"/>
    </row>
    <row r="784" spans="4:4">
      <c r="D784" s="152"/>
    </row>
    <row r="785" spans="4:4">
      <c r="D785" s="152"/>
    </row>
    <row r="786" spans="4:4">
      <c r="D786" s="152"/>
    </row>
    <row r="787" spans="4:4">
      <c r="D787" s="152"/>
    </row>
    <row r="788" spans="4:4">
      <c r="D788" s="152"/>
    </row>
    <row r="789" spans="4:4">
      <c r="D789" s="152"/>
    </row>
    <row r="790" spans="4:4">
      <c r="D790" s="152"/>
    </row>
    <row r="791" spans="4:4">
      <c r="D791" s="152"/>
    </row>
    <row r="792" spans="4:4">
      <c r="D792" s="152"/>
    </row>
    <row r="793" spans="4:4">
      <c r="D793" s="152"/>
    </row>
    <row r="794" spans="4:4">
      <c r="D794" s="152"/>
    </row>
    <row r="795" spans="4:4">
      <c r="D795" s="152"/>
    </row>
    <row r="796" spans="4:4">
      <c r="D796" s="152"/>
    </row>
    <row r="797" spans="4:4">
      <c r="D797" s="152"/>
    </row>
    <row r="798" spans="4:4">
      <c r="D798" s="152"/>
    </row>
    <row r="799" spans="4:4">
      <c r="D799" s="152"/>
    </row>
    <row r="800" spans="4:4">
      <c r="D800" s="152"/>
    </row>
    <row r="801" spans="4:4">
      <c r="D801" s="152"/>
    </row>
    <row r="802" spans="4:4">
      <c r="D802" s="152"/>
    </row>
    <row r="803" spans="4:4">
      <c r="D803" s="152"/>
    </row>
    <row r="804" spans="4:4">
      <c r="D804" s="152"/>
    </row>
    <row r="805" spans="4:4">
      <c r="D805" s="152"/>
    </row>
    <row r="806" spans="4:4">
      <c r="D806" s="152"/>
    </row>
    <row r="807" spans="4:4">
      <c r="D807" s="152"/>
    </row>
    <row r="808" spans="4:4">
      <c r="D808" s="152"/>
    </row>
    <row r="809" spans="4:4">
      <c r="D809" s="152"/>
    </row>
    <row r="810" spans="4:4">
      <c r="D810" s="152"/>
    </row>
    <row r="811" spans="4:4">
      <c r="D811" s="152"/>
    </row>
    <row r="812" spans="4:4">
      <c r="D812" s="152"/>
    </row>
    <row r="813" spans="4:4">
      <c r="D813" s="152"/>
    </row>
    <row r="814" spans="4:4">
      <c r="D814" s="152"/>
    </row>
    <row r="815" spans="4:4">
      <c r="D815" s="152"/>
    </row>
    <row r="816" spans="4:4">
      <c r="D816" s="152"/>
    </row>
    <row r="817" spans="4:4">
      <c r="D817" s="152"/>
    </row>
    <row r="818" spans="4:4">
      <c r="D818" s="152"/>
    </row>
    <row r="819" spans="4:4">
      <c r="D819" s="152"/>
    </row>
    <row r="820" spans="4:4">
      <c r="D820" s="152"/>
    </row>
    <row r="821" spans="4:4">
      <c r="D821" s="152"/>
    </row>
    <row r="822" spans="4:4">
      <c r="D822" s="152"/>
    </row>
    <row r="823" spans="4:4">
      <c r="D823" s="152"/>
    </row>
    <row r="824" spans="4:4">
      <c r="D824" s="152"/>
    </row>
    <row r="825" spans="4:4">
      <c r="D825" s="152"/>
    </row>
    <row r="826" spans="4:4">
      <c r="D826" s="152"/>
    </row>
    <row r="827" spans="4:4">
      <c r="D827" s="152"/>
    </row>
    <row r="828" spans="4:4">
      <c r="D828" s="152"/>
    </row>
    <row r="829" spans="4:4">
      <c r="D829" s="152"/>
    </row>
    <row r="830" spans="4:4">
      <c r="D830" s="152"/>
    </row>
    <row r="831" spans="4:4">
      <c r="D831" s="152"/>
    </row>
    <row r="832" spans="4:4">
      <c r="D832" s="152"/>
    </row>
    <row r="833" spans="4:4">
      <c r="D833" s="152"/>
    </row>
    <row r="834" spans="4:4">
      <c r="D834" s="152"/>
    </row>
    <row r="835" spans="4:4">
      <c r="D835" s="152"/>
    </row>
    <row r="836" spans="4:4">
      <c r="D836" s="152"/>
    </row>
    <row r="837" spans="4:4">
      <c r="D837" s="152"/>
    </row>
    <row r="838" spans="4:4">
      <c r="D838" s="152"/>
    </row>
    <row r="839" spans="4:4">
      <c r="D839" s="152"/>
    </row>
    <row r="840" spans="4:4">
      <c r="D840" s="152"/>
    </row>
    <row r="841" spans="4:4">
      <c r="D841" s="152"/>
    </row>
    <row r="842" spans="4:4">
      <c r="D842" s="152"/>
    </row>
    <row r="843" spans="4:4">
      <c r="D843" s="152"/>
    </row>
    <row r="844" spans="4:4">
      <c r="D844" s="152"/>
    </row>
    <row r="845" spans="4:4">
      <c r="D845" s="152"/>
    </row>
    <row r="846" spans="4:4">
      <c r="D846" s="152"/>
    </row>
    <row r="847" spans="4:4">
      <c r="D847" s="152"/>
    </row>
    <row r="848" spans="4:4">
      <c r="D848" s="152"/>
    </row>
    <row r="849" spans="4:4">
      <c r="D849" s="152"/>
    </row>
    <row r="850" spans="4:4">
      <c r="D850" s="152"/>
    </row>
    <row r="851" spans="4:4">
      <c r="D851" s="152"/>
    </row>
    <row r="852" spans="4:4">
      <c r="D852" s="152"/>
    </row>
    <row r="853" spans="4:4">
      <c r="D853" s="152"/>
    </row>
    <row r="854" spans="4:4">
      <c r="D854" s="152"/>
    </row>
    <row r="855" spans="4:4">
      <c r="D855" s="152"/>
    </row>
    <row r="856" spans="4:4">
      <c r="D856" s="152"/>
    </row>
    <row r="857" spans="4:4">
      <c r="D857" s="152"/>
    </row>
    <row r="858" spans="4:4">
      <c r="D858" s="152"/>
    </row>
    <row r="859" spans="4:4">
      <c r="D859" s="152"/>
    </row>
    <row r="860" spans="4:4">
      <c r="D860" s="152"/>
    </row>
    <row r="861" spans="4:4">
      <c r="D861" s="152"/>
    </row>
    <row r="862" spans="4:4">
      <c r="D862" s="152"/>
    </row>
    <row r="863" spans="4:4">
      <c r="D863" s="152"/>
    </row>
    <row r="864" spans="4:4">
      <c r="D864" s="152"/>
    </row>
    <row r="865" spans="4:4">
      <c r="D865" s="152"/>
    </row>
    <row r="866" spans="4:4">
      <c r="D866" s="152"/>
    </row>
    <row r="867" spans="4:4">
      <c r="D867" s="152"/>
    </row>
    <row r="868" spans="4:4">
      <c r="D868" s="152"/>
    </row>
    <row r="869" spans="4:4">
      <c r="D869" s="152"/>
    </row>
    <row r="870" spans="4:4">
      <c r="D870" s="152"/>
    </row>
    <row r="871" spans="4:4">
      <c r="D871" s="152"/>
    </row>
    <row r="872" spans="4:4">
      <c r="D872" s="152"/>
    </row>
    <row r="873" spans="4:4">
      <c r="D873" s="152"/>
    </row>
    <row r="874" spans="4:4">
      <c r="D874" s="152"/>
    </row>
    <row r="875" spans="4:4">
      <c r="D875" s="152"/>
    </row>
    <row r="876" spans="4:4">
      <c r="D876" s="152"/>
    </row>
    <row r="877" spans="4:4">
      <c r="D877" s="152"/>
    </row>
    <row r="878" spans="4:4">
      <c r="D878" s="152"/>
    </row>
    <row r="879" spans="4:4">
      <c r="D879" s="152"/>
    </row>
    <row r="880" spans="4:4">
      <c r="D880" s="152"/>
    </row>
    <row r="881" spans="4:4">
      <c r="D881" s="152"/>
    </row>
    <row r="882" spans="4:4">
      <c r="D882" s="152"/>
    </row>
    <row r="883" spans="4:4">
      <c r="D883" s="152"/>
    </row>
    <row r="884" spans="4:4">
      <c r="D884" s="152"/>
    </row>
    <row r="885" spans="4:4">
      <c r="D885" s="152"/>
    </row>
    <row r="886" spans="4:4">
      <c r="D886" s="152"/>
    </row>
    <row r="887" spans="4:4">
      <c r="D887" s="152"/>
    </row>
    <row r="888" spans="4:4">
      <c r="D888" s="152"/>
    </row>
    <row r="889" spans="4:4">
      <c r="D889" s="152"/>
    </row>
    <row r="890" spans="4:4">
      <c r="D890" s="152"/>
    </row>
    <row r="891" spans="4:4">
      <c r="D891" s="152"/>
    </row>
    <row r="892" spans="4:4">
      <c r="D892" s="152"/>
    </row>
    <row r="893" spans="4:4">
      <c r="D893" s="152"/>
    </row>
    <row r="894" spans="4:4">
      <c r="D894" s="152"/>
    </row>
    <row r="895" spans="4:4">
      <c r="D895" s="152"/>
    </row>
    <row r="896" spans="4:4">
      <c r="D896" s="152"/>
    </row>
    <row r="897" spans="4:4">
      <c r="D897" s="152"/>
    </row>
    <row r="898" spans="4:4">
      <c r="D898" s="152"/>
    </row>
    <row r="899" spans="4:4">
      <c r="D899" s="152"/>
    </row>
    <row r="900" spans="4:4">
      <c r="D900" s="152"/>
    </row>
    <row r="901" spans="4:4">
      <c r="D901" s="152"/>
    </row>
    <row r="902" spans="4:4">
      <c r="D902" s="152"/>
    </row>
    <row r="903" spans="4:4">
      <c r="D903" s="152"/>
    </row>
    <row r="904" spans="4:4">
      <c r="D904" s="152"/>
    </row>
    <row r="905" spans="4:4">
      <c r="D905" s="152"/>
    </row>
    <row r="906" spans="4:4">
      <c r="D906" s="152"/>
    </row>
    <row r="907" spans="4:4">
      <c r="D907" s="152"/>
    </row>
    <row r="908" spans="4:4">
      <c r="D908" s="152"/>
    </row>
    <row r="909" spans="4:4">
      <c r="D909" s="152"/>
    </row>
    <row r="910" spans="4:4">
      <c r="D910" s="152"/>
    </row>
    <row r="911" spans="4:4">
      <c r="D911" s="152"/>
    </row>
    <row r="912" spans="4:4">
      <c r="D912" s="152"/>
    </row>
    <row r="913" spans="4:4">
      <c r="D913" s="152"/>
    </row>
    <row r="914" spans="4:4">
      <c r="D914" s="152"/>
    </row>
    <row r="915" spans="4:4">
      <c r="D915" s="152"/>
    </row>
    <row r="916" spans="4:4">
      <c r="D916" s="152"/>
    </row>
    <row r="917" spans="4:4">
      <c r="D917" s="152"/>
    </row>
    <row r="918" spans="4:4">
      <c r="D918" s="152"/>
    </row>
    <row r="919" spans="4:4">
      <c r="D919" s="152"/>
    </row>
    <row r="920" spans="4:4">
      <c r="D920" s="152"/>
    </row>
    <row r="921" spans="4:4">
      <c r="D921" s="152"/>
    </row>
    <row r="922" spans="4:4">
      <c r="D922" s="152"/>
    </row>
    <row r="923" spans="4:4">
      <c r="D923" s="152"/>
    </row>
    <row r="924" spans="4:4">
      <c r="D924" s="152"/>
    </row>
    <row r="925" spans="4:4">
      <c r="D925" s="152"/>
    </row>
    <row r="926" spans="4:4">
      <c r="D926" s="152"/>
    </row>
    <row r="927" spans="4:4">
      <c r="D927" s="152"/>
    </row>
    <row r="928" spans="4:4">
      <c r="D928" s="152"/>
    </row>
    <row r="929" spans="4:4">
      <c r="D929" s="152"/>
    </row>
    <row r="930" spans="4:4">
      <c r="D930" s="152"/>
    </row>
    <row r="931" spans="4:4">
      <c r="D931" s="152"/>
    </row>
    <row r="932" spans="4:4">
      <c r="D932" s="152"/>
    </row>
    <row r="933" spans="4:4">
      <c r="D933" s="152"/>
    </row>
    <row r="934" spans="4:4">
      <c r="D934" s="152"/>
    </row>
    <row r="935" spans="4:4">
      <c r="D935" s="152"/>
    </row>
    <row r="936" spans="4:4">
      <c r="D936" s="152"/>
    </row>
    <row r="937" spans="4:4">
      <c r="D937" s="152"/>
    </row>
    <row r="938" spans="4:4">
      <c r="D938" s="152"/>
    </row>
    <row r="939" spans="4:4">
      <c r="D939" s="152"/>
    </row>
    <row r="940" spans="4:4">
      <c r="D940" s="152"/>
    </row>
    <row r="941" spans="4:4">
      <c r="D941" s="152"/>
    </row>
    <row r="942" spans="4:4">
      <c r="D942" s="152"/>
    </row>
    <row r="943" spans="4:4">
      <c r="D943" s="152"/>
    </row>
    <row r="944" spans="4:4">
      <c r="D944" s="152"/>
    </row>
    <row r="945" spans="4:4">
      <c r="D945" s="152"/>
    </row>
    <row r="946" spans="4:4">
      <c r="D946" s="152"/>
    </row>
    <row r="947" spans="4:4">
      <c r="D947" s="152"/>
    </row>
    <row r="948" spans="4:4">
      <c r="D948" s="152"/>
    </row>
    <row r="949" spans="4:4">
      <c r="D949" s="152"/>
    </row>
    <row r="950" spans="4:4">
      <c r="D950" s="152"/>
    </row>
    <row r="951" spans="4:4">
      <c r="D951" s="152"/>
    </row>
    <row r="952" spans="4:4">
      <c r="D952" s="152"/>
    </row>
    <row r="953" spans="4:4">
      <c r="D953" s="152"/>
    </row>
    <row r="954" spans="4:4">
      <c r="D954" s="152"/>
    </row>
    <row r="955" spans="4:4">
      <c r="D955" s="152"/>
    </row>
    <row r="956" spans="4:4">
      <c r="D956" s="152"/>
    </row>
    <row r="957" spans="4:4">
      <c r="D957" s="152"/>
    </row>
    <row r="958" spans="4:4">
      <c r="D958" s="152"/>
    </row>
    <row r="959" spans="4:4">
      <c r="D959" s="152"/>
    </row>
    <row r="960" spans="4:4">
      <c r="D960" s="152"/>
    </row>
    <row r="961" spans="4:4">
      <c r="D961" s="152"/>
    </row>
    <row r="962" spans="4:4">
      <c r="D962" s="152"/>
    </row>
    <row r="963" spans="4:4">
      <c r="D963" s="152"/>
    </row>
    <row r="964" spans="4:4">
      <c r="D964" s="152"/>
    </row>
    <row r="965" spans="4:4">
      <c r="D965" s="152"/>
    </row>
    <row r="966" spans="4:4">
      <c r="D966" s="152"/>
    </row>
    <row r="967" spans="4:4">
      <c r="D967" s="152"/>
    </row>
    <row r="968" spans="4:4">
      <c r="D968" s="152"/>
    </row>
    <row r="969" spans="4:4">
      <c r="D969" s="152"/>
    </row>
    <row r="970" spans="4:4">
      <c r="D970" s="152"/>
    </row>
    <row r="971" spans="4:4">
      <c r="D971" s="152"/>
    </row>
    <row r="972" spans="4:4">
      <c r="D972" s="152"/>
    </row>
    <row r="973" spans="4:4">
      <c r="D973" s="152"/>
    </row>
    <row r="974" spans="4:4">
      <c r="D974" s="152"/>
    </row>
    <row r="975" spans="4:4">
      <c r="D975" s="152"/>
    </row>
    <row r="976" spans="4:4">
      <c r="D976" s="152"/>
    </row>
    <row r="977" spans="4:4">
      <c r="D977" s="152"/>
    </row>
    <row r="978" spans="4:4">
      <c r="D978" s="152"/>
    </row>
    <row r="979" spans="4:4">
      <c r="D979" s="152"/>
    </row>
    <row r="980" spans="4:4">
      <c r="D980" s="152"/>
    </row>
    <row r="981" spans="4:4">
      <c r="D981" s="152"/>
    </row>
    <row r="982" spans="4:4">
      <c r="D982" s="152"/>
    </row>
    <row r="983" spans="4:4">
      <c r="D983" s="152"/>
    </row>
    <row r="984" spans="4:4">
      <c r="D984" s="152"/>
    </row>
    <row r="985" spans="4:4">
      <c r="D985" s="152"/>
    </row>
    <row r="986" spans="4:4">
      <c r="D986" s="152"/>
    </row>
    <row r="987" spans="4:4">
      <c r="D987" s="152"/>
    </row>
    <row r="988" spans="4:4">
      <c r="D988" s="152"/>
    </row>
    <row r="989" spans="4:4">
      <c r="D989" s="152"/>
    </row>
    <row r="990" spans="4:4">
      <c r="D990" s="152"/>
    </row>
    <row r="991" spans="4:4">
      <c r="D991" s="152"/>
    </row>
    <row r="992" spans="4:4">
      <c r="D992" s="152"/>
    </row>
    <row r="993" spans="4:4">
      <c r="D993" s="152"/>
    </row>
    <row r="994" spans="4:4">
      <c r="D994" s="152"/>
    </row>
    <row r="995" spans="4:4">
      <c r="D995" s="152"/>
    </row>
    <row r="996" spans="4:4">
      <c r="D996" s="152"/>
    </row>
    <row r="997" spans="4:4">
      <c r="D997" s="152"/>
    </row>
    <row r="998" spans="4:4">
      <c r="D998" s="152"/>
    </row>
    <row r="999" spans="4:4">
      <c r="D999" s="152"/>
    </row>
    <row r="1000" spans="4:4">
      <c r="D1000" s="152"/>
    </row>
    <row r="1001" spans="4:4">
      <c r="D1001" s="152"/>
    </row>
    <row r="1002" spans="4:4">
      <c r="D1002" s="152"/>
    </row>
    <row r="1003" spans="4:4">
      <c r="D1003" s="152"/>
    </row>
    <row r="1004" spans="4:4">
      <c r="D1004" s="152"/>
    </row>
    <row r="1005" spans="4:4">
      <c r="D1005" s="152"/>
    </row>
    <row r="1006" spans="4:4">
      <c r="D1006" s="152"/>
    </row>
    <row r="1007" spans="4:4">
      <c r="D1007" s="152"/>
    </row>
    <row r="1008" spans="4:4">
      <c r="D1008" s="152"/>
    </row>
    <row r="1009" spans="4:4">
      <c r="D1009" s="152"/>
    </row>
    <row r="1010" spans="4:4">
      <c r="D1010" s="152"/>
    </row>
    <row r="1011" spans="4:4">
      <c r="D1011" s="152"/>
    </row>
    <row r="1012" spans="4:4">
      <c r="D1012" s="152"/>
    </row>
    <row r="1013" spans="4:4">
      <c r="D1013" s="152"/>
    </row>
    <row r="1014" spans="4:4">
      <c r="D1014" s="152"/>
    </row>
    <row r="1015" spans="4:4">
      <c r="D1015" s="152"/>
    </row>
    <row r="1016" spans="4:4">
      <c r="D1016" s="152"/>
    </row>
    <row r="1017" spans="4:4">
      <c r="D1017" s="152"/>
    </row>
    <row r="1018" spans="4:4">
      <c r="D1018" s="152"/>
    </row>
    <row r="1019" spans="4:4">
      <c r="D1019" s="152"/>
    </row>
    <row r="1020" spans="4:4">
      <c r="D1020" s="152"/>
    </row>
    <row r="1021" spans="4:4">
      <c r="D1021" s="152"/>
    </row>
    <row r="1022" spans="4:4">
      <c r="D1022" s="152"/>
    </row>
    <row r="1023" spans="4:4">
      <c r="D1023" s="152"/>
    </row>
    <row r="1024" spans="4:4">
      <c r="D1024" s="152"/>
    </row>
    <row r="1025" spans="4:4">
      <c r="D1025" s="152"/>
    </row>
    <row r="1026" spans="4:4">
      <c r="D1026" s="152"/>
    </row>
    <row r="1027" spans="4:4">
      <c r="D1027" s="152"/>
    </row>
    <row r="1028" spans="4:4">
      <c r="D1028" s="152"/>
    </row>
    <row r="1029" spans="4:4">
      <c r="D1029" s="152"/>
    </row>
    <row r="1030" spans="4:4">
      <c r="D1030" s="152"/>
    </row>
    <row r="1031" spans="4:4">
      <c r="D1031" s="152"/>
    </row>
    <row r="1032" spans="4:4">
      <c r="D1032" s="152"/>
    </row>
    <row r="1033" spans="4:4">
      <c r="D1033" s="152"/>
    </row>
    <row r="1034" spans="4:4">
      <c r="D1034" s="152"/>
    </row>
    <row r="1035" spans="4:4">
      <c r="D1035" s="152"/>
    </row>
    <row r="1036" spans="4:4">
      <c r="D1036" s="152"/>
    </row>
    <row r="1037" spans="4:4">
      <c r="D1037" s="152"/>
    </row>
    <row r="1038" spans="4:4">
      <c r="D1038" s="152"/>
    </row>
    <row r="1039" spans="4:4">
      <c r="D1039" s="152"/>
    </row>
    <row r="1040" spans="4:4">
      <c r="D1040" s="152"/>
    </row>
    <row r="1041" spans="4:4">
      <c r="D1041" s="152"/>
    </row>
    <row r="1042" spans="4:4">
      <c r="D1042" s="152"/>
    </row>
    <row r="1043" spans="4:4">
      <c r="D1043" s="152"/>
    </row>
    <row r="1044" spans="4:4">
      <c r="D1044" s="152"/>
    </row>
    <row r="1045" spans="4:4">
      <c r="D1045" s="152"/>
    </row>
    <row r="1046" spans="4:4">
      <c r="D1046" s="152"/>
    </row>
    <row r="1047" spans="4:4">
      <c r="D1047" s="152"/>
    </row>
    <row r="1048" spans="4:4">
      <c r="D1048" s="152"/>
    </row>
    <row r="1049" spans="4:4">
      <c r="D1049" s="152"/>
    </row>
    <row r="1050" spans="4:4">
      <c r="D1050" s="152"/>
    </row>
    <row r="1051" spans="4:4">
      <c r="D1051" s="152"/>
    </row>
    <row r="1052" spans="4:4">
      <c r="D1052" s="152"/>
    </row>
    <row r="1053" spans="4:4">
      <c r="D1053" s="152"/>
    </row>
    <row r="1054" spans="4:4">
      <c r="D1054" s="152"/>
    </row>
    <row r="1055" spans="4:4">
      <c r="D1055" s="152"/>
    </row>
    <row r="1056" spans="4:4">
      <c r="D1056" s="152"/>
    </row>
    <row r="1057" spans="4:4">
      <c r="D1057" s="152"/>
    </row>
    <row r="1058" spans="4:4">
      <c r="D1058" s="152"/>
    </row>
    <row r="1059" spans="4:4">
      <c r="D1059" s="152"/>
    </row>
    <row r="1060" spans="4:4">
      <c r="D1060" s="152"/>
    </row>
    <row r="1061" spans="4:4">
      <c r="D1061" s="152"/>
    </row>
    <row r="1062" spans="4:4">
      <c r="D1062" s="152"/>
    </row>
    <row r="1063" spans="4:4">
      <c r="D1063" s="152"/>
    </row>
    <row r="1064" spans="4:4">
      <c r="D1064" s="152"/>
    </row>
    <row r="1065" spans="4:4">
      <c r="D1065" s="152"/>
    </row>
    <row r="1066" spans="4:4">
      <c r="D1066" s="152"/>
    </row>
    <row r="1067" spans="4:4">
      <c r="D1067" s="152"/>
    </row>
    <row r="1068" spans="4:4">
      <c r="D1068" s="152"/>
    </row>
    <row r="1069" spans="4:4">
      <c r="D1069" s="152"/>
    </row>
    <row r="1070" spans="4:4">
      <c r="D1070" s="152"/>
    </row>
    <row r="1071" spans="4:4">
      <c r="D1071" s="152"/>
    </row>
    <row r="1072" spans="4:4">
      <c r="D1072" s="152"/>
    </row>
    <row r="1073" spans="4:4">
      <c r="D1073" s="152"/>
    </row>
    <row r="1074" spans="4:4">
      <c r="D1074" s="152"/>
    </row>
    <row r="1075" spans="4:4">
      <c r="D1075" s="152"/>
    </row>
    <row r="1076" spans="4:4">
      <c r="D1076" s="152"/>
    </row>
    <row r="1077" spans="4:4">
      <c r="D1077" s="152"/>
    </row>
    <row r="1078" spans="4:4">
      <c r="D1078" s="152"/>
    </row>
    <row r="1079" spans="4:4">
      <c r="D1079" s="152"/>
    </row>
    <row r="1080" spans="4:4">
      <c r="D1080" s="152"/>
    </row>
    <row r="1081" spans="4:4">
      <c r="D1081" s="152"/>
    </row>
    <row r="1082" spans="4:4">
      <c r="D1082" s="152"/>
    </row>
    <row r="1083" spans="4:4">
      <c r="D1083" s="152"/>
    </row>
    <row r="1084" spans="4:4">
      <c r="D1084" s="152"/>
    </row>
    <row r="1085" spans="4:4">
      <c r="D1085" s="152"/>
    </row>
    <row r="1086" spans="4:4">
      <c r="D1086" s="152"/>
    </row>
    <row r="1087" spans="4:4">
      <c r="D1087" s="152"/>
    </row>
    <row r="1088" spans="4:4">
      <c r="D1088" s="152"/>
    </row>
    <row r="1089" spans="4:4">
      <c r="D1089" s="152"/>
    </row>
    <row r="1090" spans="4:4">
      <c r="D1090" s="152"/>
    </row>
    <row r="1091" spans="4:4">
      <c r="D1091" s="152"/>
    </row>
    <row r="1092" spans="4:4">
      <c r="D1092" s="152"/>
    </row>
    <row r="1093" spans="4:4">
      <c r="D1093" s="152"/>
    </row>
    <row r="1094" spans="4:4">
      <c r="D1094" s="152"/>
    </row>
    <row r="1095" spans="4:4">
      <c r="D1095" s="152"/>
    </row>
    <row r="1096" spans="4:4">
      <c r="D1096" s="152"/>
    </row>
    <row r="1097" spans="4:4">
      <c r="D1097" s="152"/>
    </row>
    <row r="1098" spans="4:4">
      <c r="D1098" s="152"/>
    </row>
    <row r="1099" spans="4:4">
      <c r="D1099" s="152"/>
    </row>
    <row r="1100" spans="4:4">
      <c r="D1100" s="152"/>
    </row>
    <row r="1101" spans="4:4">
      <c r="D1101" s="152"/>
    </row>
    <row r="1102" spans="4:4">
      <c r="D1102" s="152"/>
    </row>
    <row r="1103" spans="4:4">
      <c r="D1103" s="152"/>
    </row>
    <row r="1104" spans="4:4">
      <c r="D1104" s="152"/>
    </row>
    <row r="1105" spans="4:4">
      <c r="D1105" s="152"/>
    </row>
    <row r="1106" spans="4:4">
      <c r="D1106" s="152"/>
    </row>
    <row r="1107" spans="4:4">
      <c r="D1107" s="152"/>
    </row>
    <row r="1108" spans="4:4">
      <c r="D1108" s="152"/>
    </row>
    <row r="1109" spans="4:4">
      <c r="D1109" s="152"/>
    </row>
    <row r="1110" spans="4:4">
      <c r="D1110" s="152"/>
    </row>
    <row r="1111" spans="4:4">
      <c r="D1111" s="152"/>
    </row>
    <row r="1112" spans="4:4">
      <c r="D1112" s="152"/>
    </row>
    <row r="1113" spans="4:4">
      <c r="D1113" s="152"/>
    </row>
    <row r="1114" spans="4:4">
      <c r="D1114" s="152"/>
    </row>
    <row r="1115" spans="4:4">
      <c r="D1115" s="152"/>
    </row>
    <row r="1116" spans="4:4">
      <c r="D1116" s="152"/>
    </row>
    <row r="1117" spans="4:4">
      <c r="D1117" s="152"/>
    </row>
    <row r="1118" spans="4:4">
      <c r="D1118" s="152"/>
    </row>
    <row r="1119" spans="4:4">
      <c r="D1119" s="152"/>
    </row>
    <row r="1120" spans="4:4">
      <c r="D1120" s="152"/>
    </row>
    <row r="1121" spans="4:4">
      <c r="D1121" s="152"/>
    </row>
    <row r="1122" spans="4:4">
      <c r="D1122" s="152"/>
    </row>
    <row r="1123" spans="4:4">
      <c r="D1123" s="152"/>
    </row>
    <row r="1124" spans="4:4">
      <c r="D1124" s="152"/>
    </row>
    <row r="1125" spans="4:4">
      <c r="D1125" s="152"/>
    </row>
    <row r="1126" spans="4:4">
      <c r="D1126" s="152"/>
    </row>
    <row r="1127" spans="4:4">
      <c r="D1127" s="152"/>
    </row>
    <row r="1128" spans="4:4">
      <c r="D1128" s="152"/>
    </row>
    <row r="1129" spans="4:4">
      <c r="D1129" s="152"/>
    </row>
    <row r="1130" spans="4:4">
      <c r="D1130" s="152"/>
    </row>
    <row r="1131" spans="4:4">
      <c r="D1131" s="152"/>
    </row>
    <row r="1132" spans="4:4">
      <c r="D1132" s="152"/>
    </row>
    <row r="1133" spans="4:4">
      <c r="D1133" s="152"/>
    </row>
    <row r="1134" spans="4:4">
      <c r="D1134" s="152"/>
    </row>
    <row r="1135" spans="4:4">
      <c r="D1135" s="152"/>
    </row>
    <row r="1136" spans="4:4">
      <c r="D1136" s="152"/>
    </row>
    <row r="1137" spans="4:4">
      <c r="D1137" s="152"/>
    </row>
    <row r="1138" spans="4:4">
      <c r="D1138" s="152"/>
    </row>
    <row r="1139" spans="4:4">
      <c r="D1139" s="152"/>
    </row>
    <row r="1140" spans="4:4">
      <c r="D1140" s="152"/>
    </row>
    <row r="1141" spans="4:4">
      <c r="D1141" s="152"/>
    </row>
    <row r="1142" spans="4:4">
      <c r="D1142" s="152"/>
    </row>
    <row r="1143" spans="4:4">
      <c r="D1143" s="152"/>
    </row>
    <row r="1144" spans="4:4">
      <c r="D1144" s="152"/>
    </row>
    <row r="1145" spans="4:4">
      <c r="D1145" s="152"/>
    </row>
    <row r="1146" spans="4:4">
      <c r="D1146" s="152"/>
    </row>
    <row r="1147" spans="4:4">
      <c r="D1147" s="152"/>
    </row>
    <row r="1148" spans="4:4">
      <c r="D1148" s="152"/>
    </row>
    <row r="1149" spans="4:4">
      <c r="D1149" s="152"/>
    </row>
    <row r="1150" spans="4:4">
      <c r="D1150" s="152"/>
    </row>
    <row r="1151" spans="4:4">
      <c r="D1151" s="152"/>
    </row>
    <row r="1152" spans="4:4">
      <c r="D1152" s="152"/>
    </row>
    <row r="1153" spans="4:4">
      <c r="D1153" s="152"/>
    </row>
    <row r="1154" spans="4:4">
      <c r="D1154" s="152"/>
    </row>
    <row r="1155" spans="4:4">
      <c r="D1155" s="152"/>
    </row>
    <row r="1156" spans="4:4">
      <c r="D1156" s="152"/>
    </row>
    <row r="1157" spans="4:4">
      <c r="D1157" s="152"/>
    </row>
    <row r="1158" spans="4:4">
      <c r="D1158" s="152"/>
    </row>
    <row r="1159" spans="4:4">
      <c r="D1159" s="152"/>
    </row>
    <row r="1160" spans="4:4">
      <c r="D1160" s="152"/>
    </row>
    <row r="1161" spans="4:4">
      <c r="D1161" s="152"/>
    </row>
    <row r="1162" spans="4:4">
      <c r="D1162" s="152"/>
    </row>
    <row r="1163" spans="4:4">
      <c r="D1163" s="152"/>
    </row>
    <row r="1164" spans="4:4">
      <c r="D1164" s="152"/>
    </row>
    <row r="1165" spans="4:4">
      <c r="D1165" s="152"/>
    </row>
    <row r="1166" spans="4:4">
      <c r="D1166" s="152"/>
    </row>
    <row r="1167" spans="4:4">
      <c r="D1167" s="152"/>
    </row>
    <row r="1168" spans="4:4">
      <c r="D1168" s="152"/>
    </row>
    <row r="1169" spans="4:4">
      <c r="D1169" s="152"/>
    </row>
    <row r="1170" spans="4:4">
      <c r="D1170" s="152"/>
    </row>
    <row r="1171" spans="4:4">
      <c r="D1171" s="152"/>
    </row>
    <row r="1172" spans="4:4">
      <c r="D1172" s="152"/>
    </row>
    <row r="1173" spans="4:4">
      <c r="D1173" s="152"/>
    </row>
    <row r="1174" spans="4:4">
      <c r="D1174" s="152"/>
    </row>
    <row r="1175" spans="4:4">
      <c r="D1175" s="152"/>
    </row>
    <row r="1176" spans="4:4">
      <c r="D1176" s="152"/>
    </row>
    <row r="1177" spans="4:4">
      <c r="D1177" s="152"/>
    </row>
    <row r="1178" spans="4:4">
      <c r="D1178" s="152"/>
    </row>
    <row r="1179" spans="4:4">
      <c r="D1179" s="152"/>
    </row>
    <row r="1180" spans="4:4">
      <c r="D1180" s="152"/>
    </row>
    <row r="1181" spans="4:4">
      <c r="D1181" s="152"/>
    </row>
    <row r="1182" spans="4:4">
      <c r="D1182" s="152"/>
    </row>
    <row r="1183" spans="4:4">
      <c r="D1183" s="152"/>
    </row>
    <row r="1184" spans="4:4">
      <c r="D1184" s="152"/>
    </row>
    <row r="1185" spans="4:4">
      <c r="D1185" s="152"/>
    </row>
    <row r="1186" spans="4:4">
      <c r="D1186" s="152"/>
    </row>
    <row r="1187" spans="4:4">
      <c r="D1187" s="152"/>
    </row>
    <row r="1188" spans="4:4">
      <c r="D1188" s="152"/>
    </row>
    <row r="1189" spans="4:4">
      <c r="D1189" s="152"/>
    </row>
    <row r="1190" spans="4:4">
      <c r="D1190" s="152"/>
    </row>
    <row r="1191" spans="4:4">
      <c r="D1191" s="152"/>
    </row>
    <row r="1192" spans="4:4">
      <c r="D1192" s="152"/>
    </row>
    <row r="1193" spans="4:4">
      <c r="D1193" s="152"/>
    </row>
    <row r="1194" spans="4:4">
      <c r="D1194" s="152"/>
    </row>
    <row r="1195" spans="4:4">
      <c r="D1195" s="152"/>
    </row>
    <row r="1196" spans="4:4">
      <c r="D1196" s="152"/>
    </row>
    <row r="1197" spans="4:4">
      <c r="D1197" s="152"/>
    </row>
    <row r="1198" spans="4:4">
      <c r="D1198" s="152"/>
    </row>
    <row r="1199" spans="4:4">
      <c r="D1199" s="152"/>
    </row>
    <row r="1200" spans="4:4">
      <c r="D1200" s="152"/>
    </row>
    <row r="1201" spans="4:4">
      <c r="D1201" s="152"/>
    </row>
    <row r="1202" spans="4:4">
      <c r="D1202" s="152"/>
    </row>
    <row r="1203" spans="4:4">
      <c r="D1203" s="152"/>
    </row>
    <row r="1204" spans="4:4">
      <c r="D1204" s="152"/>
    </row>
    <row r="1205" spans="4:4">
      <c r="D1205" s="152"/>
    </row>
    <row r="1206" spans="4:4">
      <c r="D1206" s="152"/>
    </row>
    <row r="1207" spans="4:4">
      <c r="D1207" s="152"/>
    </row>
    <row r="1208" spans="4:4">
      <c r="D1208" s="152"/>
    </row>
    <row r="1209" spans="4:4">
      <c r="D1209" s="152"/>
    </row>
    <row r="1210" spans="4:4">
      <c r="D1210" s="152"/>
    </row>
    <row r="1211" spans="4:4">
      <c r="D1211" s="152"/>
    </row>
    <row r="1212" spans="4:4">
      <c r="D1212" s="152"/>
    </row>
    <row r="1213" spans="4:4">
      <c r="D1213" s="152"/>
    </row>
    <row r="1214" spans="4:4">
      <c r="D1214" s="152"/>
    </row>
    <row r="1215" spans="4:4">
      <c r="D1215" s="152"/>
    </row>
    <row r="1216" spans="4:4">
      <c r="D1216" s="152"/>
    </row>
    <row r="1217" spans="4:4">
      <c r="D1217" s="152"/>
    </row>
    <row r="1218" spans="4:4">
      <c r="D1218" s="152"/>
    </row>
    <row r="1219" spans="4:4">
      <c r="D1219" s="152"/>
    </row>
    <row r="1220" spans="4:4">
      <c r="D1220" s="152"/>
    </row>
    <row r="1221" spans="4:4">
      <c r="D1221" s="152"/>
    </row>
    <row r="1222" spans="4:4">
      <c r="D1222" s="152"/>
    </row>
    <row r="1223" spans="4:4">
      <c r="D1223" s="152"/>
    </row>
    <row r="1224" spans="4:4">
      <c r="D1224" s="152"/>
    </row>
    <row r="1225" spans="4:4">
      <c r="D1225" s="152"/>
    </row>
    <row r="1226" spans="4:4">
      <c r="D1226" s="152"/>
    </row>
    <row r="1227" spans="4:4">
      <c r="D1227" s="152"/>
    </row>
    <row r="1228" spans="4:4">
      <c r="D1228" s="152"/>
    </row>
    <row r="1229" spans="4:4">
      <c r="D1229" s="152"/>
    </row>
    <row r="1230" spans="4:4">
      <c r="D1230" s="152"/>
    </row>
    <row r="1231" spans="4:4">
      <c r="D1231" s="152"/>
    </row>
    <row r="1232" spans="4:4">
      <c r="D1232" s="152"/>
    </row>
    <row r="1233" spans="4:4">
      <c r="D1233" s="152"/>
    </row>
    <row r="1234" spans="4:4">
      <c r="D1234" s="152"/>
    </row>
    <row r="1235" spans="4:4">
      <c r="D1235" s="152"/>
    </row>
    <row r="1236" spans="4:4">
      <c r="D1236" s="152"/>
    </row>
    <row r="1237" spans="4:4">
      <c r="D1237" s="152"/>
    </row>
    <row r="1238" spans="4:4">
      <c r="D1238" s="152"/>
    </row>
    <row r="1239" spans="4:4">
      <c r="D1239" s="152"/>
    </row>
    <row r="1240" spans="4:4">
      <c r="D1240" s="152"/>
    </row>
    <row r="1241" spans="4:4">
      <c r="D1241" s="152"/>
    </row>
    <row r="1242" spans="4:4">
      <c r="D1242" s="152"/>
    </row>
    <row r="1243" spans="4:4">
      <c r="D1243" s="152"/>
    </row>
    <row r="1244" spans="4:4">
      <c r="D1244" s="152"/>
    </row>
    <row r="1245" spans="4:4">
      <c r="D1245" s="152"/>
    </row>
    <row r="1246" spans="4:4">
      <c r="D1246" s="152"/>
    </row>
    <row r="1247" spans="4:4">
      <c r="D1247" s="152"/>
    </row>
    <row r="1248" spans="4:4">
      <c r="D1248" s="152"/>
    </row>
    <row r="1249" spans="4:4">
      <c r="D1249" s="152"/>
    </row>
    <row r="1250" spans="4:4">
      <c r="D1250" s="152"/>
    </row>
    <row r="1251" spans="4:4">
      <c r="D1251" s="152"/>
    </row>
    <row r="1252" spans="4:4">
      <c r="D1252" s="152"/>
    </row>
    <row r="1253" spans="4:4">
      <c r="D1253" s="152"/>
    </row>
    <row r="1254" spans="4:4">
      <c r="D1254" s="152"/>
    </row>
    <row r="1255" spans="4:4">
      <c r="D1255" s="152"/>
    </row>
    <row r="1256" spans="4:4">
      <c r="D1256" s="152"/>
    </row>
    <row r="1257" spans="4:4">
      <c r="D1257" s="152"/>
    </row>
    <row r="1258" spans="4:4">
      <c r="D1258" s="152"/>
    </row>
  </sheetData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7"/>
  <sheetViews>
    <sheetView showZeros="0" zoomScaleNormal="100" zoomScaleSheetLayoutView="10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A4" sqref="A4"/>
    </sheetView>
  </sheetViews>
  <sheetFormatPr defaultRowHeight="12.75"/>
  <cols>
    <col min="1" max="1" width="38.140625" style="30" customWidth="1"/>
    <col min="2" max="2" width="9.85546875" style="30" customWidth="1"/>
    <col min="3" max="3" width="13.140625" style="142" bestFit="1" customWidth="1"/>
    <col min="4" max="5" width="13.140625" style="30" bestFit="1" customWidth="1"/>
    <col min="6" max="6" width="13.140625" style="153" bestFit="1" customWidth="1"/>
    <col min="7" max="16384" width="9.140625" style="30"/>
  </cols>
  <sheetData>
    <row r="1" spans="1:7">
      <c r="A1" s="215" t="s">
        <v>244</v>
      </c>
      <c r="B1" s="214"/>
      <c r="C1" s="155"/>
      <c r="D1" s="255"/>
      <c r="E1" s="140"/>
      <c r="F1" s="159"/>
      <c r="G1" s="42"/>
    </row>
    <row r="2" spans="1:7">
      <c r="A2" s="243" t="s">
        <v>270</v>
      </c>
      <c r="B2" s="43"/>
      <c r="C2" s="228"/>
      <c r="D2" s="229"/>
      <c r="E2" s="230"/>
      <c r="F2" s="261"/>
      <c r="G2" s="43"/>
    </row>
    <row r="3" spans="1:7">
      <c r="A3" s="216" t="s">
        <v>271</v>
      </c>
      <c r="C3" s="228" t="s">
        <v>240</v>
      </c>
      <c r="D3" s="229" t="s">
        <v>241</v>
      </c>
      <c r="E3" s="230" t="s">
        <v>242</v>
      </c>
      <c r="F3" s="261" t="s">
        <v>243</v>
      </c>
    </row>
    <row r="4" spans="1:7">
      <c r="A4" s="212"/>
      <c r="B4" s="31" t="s">
        <v>218</v>
      </c>
      <c r="C4" s="228">
        <f>'S-1'!C3</f>
        <v>0</v>
      </c>
      <c r="D4" s="229">
        <f>C4</f>
        <v>0</v>
      </c>
      <c r="E4" s="230">
        <f>C4</f>
        <v>0</v>
      </c>
      <c r="F4" s="231">
        <f>C4</f>
        <v>0</v>
      </c>
    </row>
    <row r="5" spans="1:7" ht="13.5" thickBot="1">
      <c r="A5" s="253" t="s">
        <v>233</v>
      </c>
      <c r="B5" s="31" t="s">
        <v>231</v>
      </c>
      <c r="C5" s="232" t="s">
        <v>317</v>
      </c>
      <c r="D5" s="233" t="s">
        <v>317</v>
      </c>
      <c r="E5" s="234" t="s">
        <v>309</v>
      </c>
      <c r="F5" s="235" t="s">
        <v>309</v>
      </c>
    </row>
    <row r="6" spans="1:7">
      <c r="A6" s="125" t="s">
        <v>106</v>
      </c>
      <c r="B6" s="11" t="s">
        <v>217</v>
      </c>
      <c r="C6" s="156">
        <f>(IF(GW!D3=0,MIN(GW!C3,GW!E3),MIN(GW!C3:E3)))/1000</f>
        <v>0.02</v>
      </c>
      <c r="D6" s="73">
        <f>(IF(GW!D3=0,GW!E3,MIN(GW!D3:E3)))/1000</f>
        <v>10</v>
      </c>
      <c r="E6" s="121">
        <f>MIN('S-1'!C5,'S-1'!E5,'S-1'!G5)</f>
        <v>4</v>
      </c>
      <c r="F6" s="126">
        <f>MIN('S-2'!E5,'S-2'!G5)</f>
        <v>3000</v>
      </c>
    </row>
    <row r="7" spans="1:7">
      <c r="A7" s="28" t="s">
        <v>105</v>
      </c>
      <c r="B7" s="8" t="s">
        <v>216</v>
      </c>
      <c r="C7" s="157">
        <f>(IF(GW!D4=0,MIN(GW!C4,GW!E4),MIN(GW!C4:E4)))/1000</f>
        <v>0.03</v>
      </c>
      <c r="D7" s="74">
        <f>(IF(GW!D4=0,GW!E4,MIN(GW!D4:E4)))/1000</f>
        <v>0.04</v>
      </c>
      <c r="E7" s="81">
        <f>MIN('S-1'!C6,'S-1'!E6,'S-1'!G6)</f>
        <v>1</v>
      </c>
      <c r="F7" s="127">
        <f>MIN('S-2'!E6,'S-2'!G6)</f>
        <v>10</v>
      </c>
    </row>
    <row r="8" spans="1:7">
      <c r="A8" s="28" t="s">
        <v>104</v>
      </c>
      <c r="B8" s="8" t="s">
        <v>215</v>
      </c>
      <c r="C8" s="157">
        <f>(IF(GW!D5=0,MIN(GW!C5,GW!E5),MIN(GW!C5:E5)))/1000</f>
        <v>6.3</v>
      </c>
      <c r="D8" s="74">
        <f>(IF(GW!D5=0,GW!E5,MIN(GW!D5:E5)))/1000</f>
        <v>50</v>
      </c>
      <c r="E8" s="81">
        <f>MIN('S-1'!C7,'S-1'!E7,'S-1'!G7)</f>
        <v>6</v>
      </c>
      <c r="F8" s="127">
        <f>MIN('S-2'!E7,'S-2'!G7)</f>
        <v>50</v>
      </c>
    </row>
    <row r="9" spans="1:7">
      <c r="A9" s="28" t="s">
        <v>103</v>
      </c>
      <c r="B9" s="8" t="s">
        <v>214</v>
      </c>
      <c r="C9" s="157">
        <f>(IF(GW!D6=0,MIN(GW!C6,GW!E6),MIN(GW!C6:E6)))/1000</f>
        <v>5.0000000000000001E-4</v>
      </c>
      <c r="D9" s="74">
        <f>(IF(GW!D6=0,GW!E6,MIN(GW!D6:E6)))/1000</f>
        <v>2E-3</v>
      </c>
      <c r="E9" s="81">
        <f>MIN('S-1'!C8,'S-1'!E8,'S-1'!G8)</f>
        <v>0.08</v>
      </c>
      <c r="F9" s="127">
        <f>MIN('S-2'!E8,'S-2'!G8)</f>
        <v>0.5</v>
      </c>
    </row>
    <row r="10" spans="1:7">
      <c r="A10" s="28" t="s">
        <v>102</v>
      </c>
      <c r="B10" s="8" t="s">
        <v>213</v>
      </c>
      <c r="C10" s="157">
        <f>(IF(GW!D7=0,MIN(GW!C7,GW!E7),MIN(GW!C7:E7)))/1000</f>
        <v>0.03</v>
      </c>
      <c r="D10" s="74">
        <f>(IF(GW!D7=0,GW!E7,MIN(GW!D7:E7)))/1000</f>
        <v>0.03</v>
      </c>
      <c r="E10" s="81">
        <f>MIN('S-1'!C9,'S-1'!E9,'S-1'!G9)</f>
        <v>1000</v>
      </c>
      <c r="F10" s="127">
        <f>MIN('S-2'!E9,'S-2'!G9)</f>
        <v>3000</v>
      </c>
    </row>
    <row r="11" spans="1:7">
      <c r="A11" s="28" t="s">
        <v>101</v>
      </c>
      <c r="B11" s="8" t="s">
        <v>212</v>
      </c>
      <c r="C11" s="157">
        <f>(IF(GW!D8=0,MIN(GW!C8,GW!E8),MIN(GW!C8:E8)))/1000</f>
        <v>6.0000000000000001E-3</v>
      </c>
      <c r="D11" s="74">
        <f>(IF(GW!D8=0,GW!E8,MIN(GW!D8:E8)))/1000</f>
        <v>8</v>
      </c>
      <c r="E11" s="81">
        <f>MIN('S-1'!C10,'S-1'!E10,'S-1'!G10)</f>
        <v>20</v>
      </c>
      <c r="F11" s="127">
        <f>MIN('S-2'!E10,'S-2'!G10)</f>
        <v>30</v>
      </c>
    </row>
    <row r="12" spans="1:7">
      <c r="A12" s="28" t="s">
        <v>100</v>
      </c>
      <c r="B12" s="8" t="s">
        <v>211</v>
      </c>
      <c r="C12" s="157">
        <f>(IF(GW!D9=0,MIN(GW!C9,GW!E9),MIN(GW!C9:E9)))/1000</f>
        <v>0.01</v>
      </c>
      <c r="D12" s="74">
        <f>(IF(GW!D9=0,GW!E9,MIN(GW!D9:E9)))/1000</f>
        <v>0.9</v>
      </c>
      <c r="E12" s="81">
        <f>MIN('S-1'!C11,'S-1'!E11,'S-1'!G11)</f>
        <v>20</v>
      </c>
      <c r="F12" s="127">
        <f>MIN('S-2'!E11,'S-2'!G11)</f>
        <v>20</v>
      </c>
    </row>
    <row r="13" spans="1:7">
      <c r="A13" s="28" t="s">
        <v>99</v>
      </c>
      <c r="B13" s="8" t="s">
        <v>210</v>
      </c>
      <c r="C13" s="157">
        <f>(IF(GW!D10=0,MIN(GW!C10,GW!E10),MIN(GW!C10:E10)))/1000</f>
        <v>2</v>
      </c>
      <c r="D13" s="74">
        <f>(IF(GW!D10=0,GW!E10,MIN(GW!D10:E10)))/1000</f>
        <v>50</v>
      </c>
      <c r="E13" s="81">
        <f>MIN('S-1'!C12,'S-1'!E12,'S-1'!G12)</f>
        <v>1000</v>
      </c>
      <c r="F13" s="127">
        <f>MIN('S-2'!E12,'S-2'!G12)</f>
        <v>3000</v>
      </c>
    </row>
    <row r="14" spans="1:7">
      <c r="A14" s="28" t="s">
        <v>98</v>
      </c>
      <c r="B14" s="8" t="s">
        <v>209</v>
      </c>
      <c r="C14" s="157">
        <f>(IF(GW!D11=0,MIN(GW!C11,GW!E11),MIN(GW!C11:E11)))/1000</f>
        <v>5.0000000000000001E-3</v>
      </c>
      <c r="D14" s="74">
        <f>(IF(GW!D11=0,GW!E11,MIN(GW!D11:E11)))/1000</f>
        <v>1</v>
      </c>
      <c r="E14" s="81">
        <f>MIN('S-1'!C13,'S-1'!E13,'S-1'!G13)</f>
        <v>2</v>
      </c>
      <c r="F14" s="127">
        <f>MIN('S-2'!E13,'S-2'!G13)</f>
        <v>200</v>
      </c>
    </row>
    <row r="15" spans="1:7">
      <c r="A15" s="28" t="s">
        <v>97</v>
      </c>
      <c r="B15" s="8" t="s">
        <v>208</v>
      </c>
      <c r="C15" s="157">
        <f>(IF(GW!D12=0,MIN(GW!C12,GW!E12),MIN(GW!C12:E12)))/1000</f>
        <v>1E-3</v>
      </c>
      <c r="D15" s="74">
        <f>(IF(GW!D12=0,GW!E12,MIN(GW!D12:E12)))/1000</f>
        <v>1</v>
      </c>
      <c r="E15" s="81">
        <f>MIN('S-1'!C14,'S-1'!E14,'S-1'!G14)</f>
        <v>7</v>
      </c>
      <c r="F15" s="127">
        <f>MIN('S-2'!E14,'S-2'!G14)</f>
        <v>40</v>
      </c>
    </row>
    <row r="16" spans="1:7">
      <c r="A16" s="28" t="s">
        <v>96</v>
      </c>
      <c r="B16" s="8" t="s">
        <v>207</v>
      </c>
      <c r="C16" s="157">
        <f>(IF(GW!D13=0,MIN(GW!C13,GW!E13),MIN(GW!C13:E13)))/1000</f>
        <v>2.0000000000000001E-4</v>
      </c>
      <c r="D16" s="74">
        <f>(IF(GW!D13=0,GW!E13,MIN(GW!D13:E13)))/1000</f>
        <v>0.5</v>
      </c>
      <c r="E16" s="81">
        <f>MIN('S-1'!C15,'S-1'!E15,'S-1'!G15)</f>
        <v>2</v>
      </c>
      <c r="F16" s="127">
        <f>MIN('S-2'!E15,'S-2'!G15)</f>
        <v>7</v>
      </c>
    </row>
    <row r="17" spans="1:6">
      <c r="A17" s="28" t="s">
        <v>95</v>
      </c>
      <c r="B17" s="8" t="s">
        <v>206</v>
      </c>
      <c r="C17" s="157">
        <f>(IF(GW!D14=0,MIN(GW!C14,GW!E14),MIN(GW!C14:E14)))/1000</f>
        <v>1E-3</v>
      </c>
      <c r="D17" s="74">
        <f>(IF(GW!D14=0,GW!E14,MIN(GW!D14:E14)))/1000</f>
        <v>0.4</v>
      </c>
      <c r="E17" s="81">
        <f>MIN('S-1'!C16,'S-1'!E16,'S-1'!G16)</f>
        <v>7</v>
      </c>
      <c r="F17" s="127">
        <f>MIN('S-2'!E16,'S-2'!G16)</f>
        <v>40</v>
      </c>
    </row>
    <row r="18" spans="1:6">
      <c r="A18" s="28" t="s">
        <v>94</v>
      </c>
      <c r="B18" s="8" t="s">
        <v>205</v>
      </c>
      <c r="C18" s="157">
        <f>(IF(GW!D15=0,MIN(GW!C15,GW!E15),MIN(GW!C15:E15)))/1000</f>
        <v>0.02</v>
      </c>
      <c r="D18" s="74">
        <f>(IF(GW!D15=0,GW!E15,MIN(GW!D15:E15)))/1000</f>
        <v>0.02</v>
      </c>
      <c r="E18" s="81">
        <f>MIN('S-1'!C17,'S-1'!E17,'S-1'!G17)</f>
        <v>1000</v>
      </c>
      <c r="F18" s="127">
        <f>MIN('S-2'!E17,'S-2'!G17)</f>
        <v>3000</v>
      </c>
    </row>
    <row r="19" spans="1:6">
      <c r="A19" s="28" t="s">
        <v>93</v>
      </c>
      <c r="B19" s="8" t="s">
        <v>204</v>
      </c>
      <c r="C19" s="157">
        <f>(IF(GW!D16=0,MIN(GW!C16,GW!E16),MIN(GW!C16:E16)))/1000</f>
        <v>1E-3</v>
      </c>
      <c r="D19" s="74">
        <f>(IF(GW!D16=0,GW!E16,MIN(GW!D16:E16)))/1000</f>
        <v>0.1</v>
      </c>
      <c r="E19" s="81">
        <f>MIN('S-1'!C18,'S-1'!E18,'S-1'!G18)</f>
        <v>70</v>
      </c>
      <c r="F19" s="127">
        <f>MIN('S-2'!E18,'S-2'!G18)</f>
        <v>400</v>
      </c>
    </row>
    <row r="20" spans="1:6">
      <c r="A20" s="28" t="s">
        <v>92</v>
      </c>
      <c r="B20" s="8" t="s">
        <v>203</v>
      </c>
      <c r="C20" s="157">
        <f>(IF(GW!D17=0,MIN(GW!C17,GW!E17),MIN(GW!C17:E17)))/1000</f>
        <v>4.0000000000000001E-3</v>
      </c>
      <c r="D20" s="74">
        <f>(IF(GW!D17=0,GW!E17,MIN(GW!D17:E17)))/1000</f>
        <v>0.2</v>
      </c>
      <c r="E20" s="81">
        <f>MIN('S-1'!C19,'S-1'!E19,'S-1'!G19)</f>
        <v>90</v>
      </c>
      <c r="F20" s="127">
        <f>MIN('S-2'!E19,'S-2'!G19)</f>
        <v>200</v>
      </c>
    </row>
    <row r="21" spans="1:6">
      <c r="A21" s="28" t="s">
        <v>91</v>
      </c>
      <c r="B21" s="8" t="s">
        <v>202</v>
      </c>
      <c r="C21" s="157">
        <f>(IF(GW!D18=0,MIN(GW!C18,GW!E18),MIN(GW!C18:E18)))/1000</f>
        <v>8.9999999999999998E-4</v>
      </c>
      <c r="D21" s="74">
        <f>(IF(GW!D18=0,GW!E18,MIN(GW!D18:E18)))/1000</f>
        <v>0.2</v>
      </c>
      <c r="E21" s="81">
        <f>MIN('S-1'!C20,'S-1'!E20,'S-1'!G20)</f>
        <v>0.05</v>
      </c>
      <c r="F21" s="127">
        <f>MIN('S-2'!E20,'S-2'!G20)</f>
        <v>6</v>
      </c>
    </row>
    <row r="22" spans="1:6">
      <c r="A22" s="28" t="s">
        <v>90</v>
      </c>
      <c r="B22" s="8" t="s">
        <v>201</v>
      </c>
      <c r="C22" s="157">
        <f>(IF(GW!D19=0,MIN(GW!C19,GW!E19),MIN(GW!C19:E19)))/1000</f>
        <v>0.03</v>
      </c>
      <c r="D22" s="74">
        <f>(IF(GW!D19=0,GW!E19,MIN(GW!D19:E19)))/1000</f>
        <v>0.03</v>
      </c>
      <c r="E22" s="81">
        <f>MIN('S-1'!C21,'S-1'!E21,'S-1'!G21)</f>
        <v>0.7</v>
      </c>
      <c r="F22" s="127">
        <f>MIN('S-2'!E21,'S-2'!G21)</f>
        <v>0.7</v>
      </c>
    </row>
    <row r="23" spans="1:6">
      <c r="A23" s="28" t="s">
        <v>89</v>
      </c>
      <c r="B23" s="8" t="s">
        <v>324</v>
      </c>
      <c r="C23" s="157">
        <f>(IF(GW!D20=0,MIN(GW!C20,GW!E20),MIN(GW!C20:E20)))/1000</f>
        <v>0.03</v>
      </c>
      <c r="D23" s="74">
        <f>(IF(GW!D20=0,GW!E20,MIN(GW!D20:E20)))/1000</f>
        <v>0.1</v>
      </c>
      <c r="E23" s="81">
        <f>MIN('S-1'!C22,'S-1'!E22,'S-1'!G22)</f>
        <v>0.7</v>
      </c>
      <c r="F23" s="127">
        <f>MIN('S-2'!E22,'S-2'!G22)</f>
        <v>0.7</v>
      </c>
    </row>
    <row r="24" spans="1:6">
      <c r="A24" s="28" t="s">
        <v>295</v>
      </c>
      <c r="B24" s="8" t="s">
        <v>200</v>
      </c>
      <c r="C24" s="157">
        <f>(IF(GW!D21=0,MIN(GW!C21,GW!E21),MIN(GW!C21:E21)))/1000</f>
        <v>6.0000000000000001E-3</v>
      </c>
      <c r="D24" s="74">
        <f>(IF(GW!D21=0,GW!E21,MIN(GW!D21:E21)))/1000</f>
        <v>50</v>
      </c>
      <c r="E24" s="81">
        <f>MIN('S-1'!C23,'S-1'!E23,'S-1'!G23)</f>
        <v>90</v>
      </c>
      <c r="F24" s="127">
        <f>MIN('S-2'!E23,'S-2'!G23)</f>
        <v>600</v>
      </c>
    </row>
    <row r="25" spans="1:6">
      <c r="A25" s="28" t="s">
        <v>88</v>
      </c>
      <c r="B25" s="8" t="s">
        <v>199</v>
      </c>
      <c r="C25" s="157">
        <f>(IF(GW!D22=0,MIN(GW!C22,GW!E22),MIN(GW!C22:E22)))/1000</f>
        <v>3.0000000000000001E-3</v>
      </c>
      <c r="D25" s="74">
        <f>(IF(GW!D22=0,GW!E22,MIN(GW!D22:E22)))/1000</f>
        <v>6.0000000000000001E-3</v>
      </c>
      <c r="E25" s="81">
        <f>MIN('S-1'!C24,'S-1'!E24,'S-1'!G24)</f>
        <v>0.1</v>
      </c>
      <c r="F25" s="127">
        <f>MIN('S-2'!E24,'S-2'!G24)</f>
        <v>0.1</v>
      </c>
    </row>
    <row r="26" spans="1:6">
      <c r="A26" s="28" t="s">
        <v>87</v>
      </c>
      <c r="B26" s="8" t="s">
        <v>198</v>
      </c>
      <c r="C26" s="157">
        <f>(IF(GW!D23=0,MIN(GW!C23,GW!E23),MIN(GW!C23:E23)))/1000</f>
        <v>4.0000000000000001E-3</v>
      </c>
      <c r="D26" s="74">
        <f>(IF(GW!D23=0,GW!E23,MIN(GW!D23:E23)))/1000</f>
        <v>0.7</v>
      </c>
      <c r="E26" s="81">
        <f>MIN('S-1'!C25,'S-1'!E25,'S-1'!G25)</f>
        <v>0.1</v>
      </c>
      <c r="F26" s="127">
        <f>MIN('S-2'!E25,'S-2'!G25)</f>
        <v>1</v>
      </c>
    </row>
    <row r="27" spans="1:6">
      <c r="A27" s="28" t="s">
        <v>86</v>
      </c>
      <c r="B27" s="8" t="s">
        <v>197</v>
      </c>
      <c r="C27" s="157">
        <f>(IF(GW!D24=0,MIN(GW!C24,GW!E24),MIN(GW!C24:E24)))/1000</f>
        <v>7.0000000000000001E-3</v>
      </c>
      <c r="D27" s="74">
        <f>(IF(GW!D24=0,GW!E24,MIN(GW!D24:E24)))/1000</f>
        <v>7.0000000000000001E-3</v>
      </c>
      <c r="E27" s="81">
        <f>MIN('S-1'!C26,'S-1'!E26,'S-1'!G26)</f>
        <v>0.5</v>
      </c>
      <c r="F27" s="127">
        <f>MIN('S-2'!E26,'S-2'!G26)</f>
        <v>0.5</v>
      </c>
    </row>
    <row r="28" spans="1:6">
      <c r="A28" s="28" t="s">
        <v>85</v>
      </c>
      <c r="B28" s="8" t="s">
        <v>196</v>
      </c>
      <c r="C28" s="157">
        <f>(IF(GW!D25=0,MIN(GW!C25,GW!E25),MIN(GW!C25:E25)))/1000</f>
        <v>4.0000000000000001E-3</v>
      </c>
      <c r="D28" s="74">
        <f>(IF(GW!D25=0,GW!E25,MIN(GW!D25:E25)))/1000</f>
        <v>4.0000000000000001E-3</v>
      </c>
      <c r="E28" s="81">
        <f>MIN('S-1'!C27,'S-1'!E27,'S-1'!G27)</f>
        <v>70</v>
      </c>
      <c r="F28" s="127">
        <f>MIN('S-2'!E27,'S-2'!G27)</f>
        <v>100</v>
      </c>
    </row>
    <row r="29" spans="1:6">
      <c r="A29" s="28" t="s">
        <v>84</v>
      </c>
      <c r="B29" s="8" t="s">
        <v>195</v>
      </c>
      <c r="C29" s="157">
        <f>(IF(GW!D26=0,MIN(GW!C26,GW!E26),MIN(GW!C26:E26)))/1000</f>
        <v>2E-3</v>
      </c>
      <c r="D29" s="74">
        <f>(IF(GW!D26=0,GW!E26,MIN(GW!D26:E26)))/1000</f>
        <v>2E-3</v>
      </c>
      <c r="E29" s="81">
        <f>MIN('S-1'!C28,'S-1'!E28,'S-1'!G28)</f>
        <v>5</v>
      </c>
      <c r="F29" s="127">
        <f>MIN('S-2'!E28,'S-2'!G28)</f>
        <v>5</v>
      </c>
    </row>
    <row r="30" spans="1:6">
      <c r="A30" s="28" t="s">
        <v>83</v>
      </c>
      <c r="B30" s="8" t="s">
        <v>194</v>
      </c>
      <c r="C30" s="157">
        <f>(IF(GW!D27=0,MIN(GW!C27,GW!E27),MIN(GW!C27:E27)))/1000</f>
        <v>2E-3</v>
      </c>
      <c r="D30" s="74">
        <f>(IF(GW!D27=0,GW!E27,MIN(GW!D27:E27)))/1000</f>
        <v>2E-3</v>
      </c>
      <c r="E30" s="81">
        <f>MIN('S-1'!C29,'S-1'!E29,'S-1'!G29)</f>
        <v>5</v>
      </c>
      <c r="F30" s="127">
        <f>MIN('S-2'!E29,'S-2'!G29)</f>
        <v>30</v>
      </c>
    </row>
    <row r="31" spans="1:6">
      <c r="A31" s="28" t="s">
        <v>82</v>
      </c>
      <c r="B31" s="9" t="s">
        <v>193</v>
      </c>
      <c r="C31" s="157">
        <f>(IF(GW!D28=0,MIN(GW!C28,GW!E28),MIN(GW!C28:E28)))/1000</f>
        <v>0.02</v>
      </c>
      <c r="D31" s="74">
        <f>(IF(GW!D28=0,GW!E28,MIN(GW!D28:E28)))/1000</f>
        <v>0.3</v>
      </c>
      <c r="E31" s="81">
        <f>MIN('S-1'!C30,'S-1'!E30,'S-1'!G30)</f>
        <v>1</v>
      </c>
      <c r="F31" s="127">
        <f>MIN('S-2'!E30,'S-2'!G30)</f>
        <v>3</v>
      </c>
    </row>
    <row r="32" spans="1:6">
      <c r="A32" s="28" t="s">
        <v>81</v>
      </c>
      <c r="B32" s="8" t="s">
        <v>192</v>
      </c>
      <c r="C32" s="157">
        <f>(IF(GW!D29=0,MIN(GW!C29,GW!E29),MIN(GW!C29:E29)))/1000</f>
        <v>0.1</v>
      </c>
      <c r="D32" s="74">
        <f>(IF(GW!D29=0,GW!E29,MIN(GW!D29:E29)))/1000</f>
        <v>0.2</v>
      </c>
      <c r="E32" s="81">
        <f>MIN('S-1'!C31,'S-1'!E31,'S-1'!G31)</f>
        <v>1</v>
      </c>
      <c r="F32" s="127">
        <f>MIN('S-2'!E31,'S-2'!G31)</f>
        <v>3</v>
      </c>
    </row>
    <row r="33" spans="1:6">
      <c r="A33" s="28" t="s">
        <v>80</v>
      </c>
      <c r="B33" s="8" t="s">
        <v>191</v>
      </c>
      <c r="C33" s="157">
        <f>(IF(GW!D30=0,MIN(GW!C30,GW!E30),MIN(GW!C30:E30)))/1000</f>
        <v>0.05</v>
      </c>
      <c r="D33" s="74">
        <f>(IF(GW!D30=0,GW!E30,MIN(GW!D30:E30)))/1000</f>
        <v>0.05</v>
      </c>
      <c r="E33" s="81">
        <f>MIN('S-1'!C32,'S-1'!E32,'S-1'!G32)</f>
        <v>0.2</v>
      </c>
      <c r="F33" s="127">
        <f>MIN('S-2'!E32,'S-2'!G32)</f>
        <v>0.2</v>
      </c>
    </row>
    <row r="34" spans="1:6">
      <c r="A34" s="28" t="s">
        <v>79</v>
      </c>
      <c r="B34" s="8" t="s">
        <v>190</v>
      </c>
      <c r="C34" s="157">
        <f>(IF(GW!D31=0,MIN(GW!C31,GW!E31),MIN(GW!C31:E31)))/1000</f>
        <v>0.01</v>
      </c>
      <c r="D34" s="74">
        <f>(IF(GW!D31=0,GW!E31,MIN(GW!D31:E31)))/1000</f>
        <v>7</v>
      </c>
      <c r="E34" s="81">
        <f>MIN('S-1'!C33,'S-1'!E33,'S-1'!G33)</f>
        <v>0.7</v>
      </c>
      <c r="F34" s="127">
        <f>MIN('S-2'!E33,'S-2'!G33)</f>
        <v>100</v>
      </c>
    </row>
    <row r="35" spans="1:6">
      <c r="A35" s="28" t="s">
        <v>78</v>
      </c>
      <c r="B35" s="8" t="s">
        <v>189</v>
      </c>
      <c r="C35" s="157">
        <f>(IF(GW!D32=0,MIN(GW!C32,GW!E32),MIN(GW!C32:E32)))/1000</f>
        <v>0.1</v>
      </c>
      <c r="D35" s="74">
        <f>(IF(GW!D32=0,GW!E32,MIN(GW!D32:E32)))/1000</f>
        <v>0.3</v>
      </c>
      <c r="E35" s="81">
        <f>MIN('S-1'!C34,'S-1'!E34,'S-1'!G34)</f>
        <v>100</v>
      </c>
      <c r="F35" s="127">
        <f>MIN('S-2'!E34,'S-2'!G34)</f>
        <v>200</v>
      </c>
    </row>
    <row r="36" spans="1:6">
      <c r="A36" s="28" t="s">
        <v>77</v>
      </c>
      <c r="B36" s="8" t="s">
        <v>188</v>
      </c>
      <c r="C36" s="157">
        <f>(IF(GW!D33=0,MIN(GW!C33,GW!E33),MIN(GW!C33:E33)))/1000</f>
        <v>0.1</v>
      </c>
      <c r="D36" s="74">
        <f>(IF(GW!D33=0,GW!E33,MIN(GW!D33:E33)))/1000</f>
        <v>0.6</v>
      </c>
      <c r="E36" s="81">
        <f>MIN('S-1'!C35,'S-1'!E35,'S-1'!G35)</f>
        <v>1000</v>
      </c>
      <c r="F36" s="127">
        <f>MIN('S-2'!E35,'S-2'!G35)</f>
        <v>3000</v>
      </c>
    </row>
    <row r="37" spans="1:6">
      <c r="A37" s="28" t="s">
        <v>76</v>
      </c>
      <c r="B37" s="8" t="s">
        <v>187</v>
      </c>
      <c r="C37" s="157">
        <f>(IF(GW!D34=0,MIN(GW!C34,GW!E34),MIN(GW!C34:E34)))/1000</f>
        <v>0.1</v>
      </c>
      <c r="D37" s="74">
        <f>(IF(GW!D34=0,GW!E34,MIN(GW!D34:E34)))/1000</f>
        <v>0.3</v>
      </c>
      <c r="E37" s="81">
        <f>MIN('S-1'!C36,'S-1'!E36,'S-1'!G36)</f>
        <v>100</v>
      </c>
      <c r="F37" s="127">
        <f>MIN('S-2'!E36,'S-2'!G36)</f>
        <v>200</v>
      </c>
    </row>
    <row r="38" spans="1:6">
      <c r="A38" s="28" t="s">
        <v>75</v>
      </c>
      <c r="B38" s="8" t="s">
        <v>186</v>
      </c>
      <c r="C38" s="157">
        <f>(IF(GW!D35=0,MIN(GW!C35,GW!E35),MIN(GW!C35:E35)))/1000</f>
        <v>2E-3</v>
      </c>
      <c r="D38" s="74">
        <f>(IF(GW!D35=0,GW!E35,MIN(GW!D35:E35)))/1000</f>
        <v>7.0000000000000007E-2</v>
      </c>
      <c r="E38" s="81">
        <f>MIN('S-1'!C37,'S-1'!E37,'S-1'!G37)</f>
        <v>70</v>
      </c>
      <c r="F38" s="127">
        <f>MIN('S-2'!E37,'S-2'!G37)</f>
        <v>400</v>
      </c>
    </row>
    <row r="39" spans="1:6">
      <c r="A39" s="28" t="s">
        <v>74</v>
      </c>
      <c r="B39" s="8" t="s">
        <v>185</v>
      </c>
      <c r="C39" s="157">
        <f>(IF(GW!D36=0,MIN(GW!C36,GW!E36),MIN(GW!C36:E36)))/1000</f>
        <v>0.03</v>
      </c>
      <c r="D39" s="74">
        <f>(IF(GW!D36=0,GW!E36,MIN(GW!D36:E36)))/1000</f>
        <v>0.03</v>
      </c>
      <c r="E39" s="81">
        <f>MIN('S-1'!C38,'S-1'!E38,'S-1'!G38)</f>
        <v>30</v>
      </c>
      <c r="F39" s="127">
        <f>MIN('S-2'!E38,'S-2'!G38)</f>
        <v>100</v>
      </c>
    </row>
    <row r="40" spans="1:6">
      <c r="A40" s="28" t="s">
        <v>73</v>
      </c>
      <c r="B40" s="8" t="s">
        <v>184</v>
      </c>
      <c r="C40" s="157">
        <f>(IF(GW!D37=0,MIN(GW!C37,GW!E37),MIN(GW!C37:E37)))/1000</f>
        <v>5.0000000000000001E-4</v>
      </c>
      <c r="D40" s="74">
        <f>(IF(GW!D37=0,GW!E37,MIN(GW!D37:E37)))/1000</f>
        <v>0.04</v>
      </c>
      <c r="E40" s="81">
        <f>MIN('S-1'!C39,'S-1'!E39,'S-1'!G39)</f>
        <v>0.7</v>
      </c>
      <c r="F40" s="127">
        <f>MIN('S-2'!E39,'S-2'!G39)</f>
        <v>4</v>
      </c>
    </row>
    <row r="41" spans="1:6">
      <c r="A41" s="28" t="s">
        <v>72</v>
      </c>
      <c r="B41" s="8" t="s">
        <v>183</v>
      </c>
      <c r="C41" s="157">
        <f>(IF(GW!D38=0,MIN(GW!C38,GW!E38),MIN(GW!C38:E38)))/1000</f>
        <v>2E-3</v>
      </c>
      <c r="D41" s="74">
        <f>(IF(GW!D38=0,GW!E38,MIN(GW!D38:E38)))/1000</f>
        <v>0.02</v>
      </c>
      <c r="E41" s="81">
        <f>MIN('S-1'!C40,'S-1'!E40,'S-1'!G40)</f>
        <v>5.0000000000000001E-3</v>
      </c>
      <c r="F41" s="127">
        <f>MIN('S-2'!E40,'S-2'!G40)</f>
        <v>0.03</v>
      </c>
    </row>
    <row r="42" spans="1:6" ht="13.5" thickBot="1">
      <c r="A42" s="62" t="s">
        <v>71</v>
      </c>
      <c r="B42" s="7" t="s">
        <v>182</v>
      </c>
      <c r="C42" s="158">
        <f>(IF(GW!D39=0,MIN(GW!C39,GW!E39),MIN(GW!C39:E39)))/1000</f>
        <v>0.6</v>
      </c>
      <c r="D42" s="75">
        <f>(IF(GW!D39=0,GW!E39,MIN(GW!D39:E39)))/1000</f>
        <v>2</v>
      </c>
      <c r="E42" s="82">
        <f>MIN('S-1'!C41,'S-1'!E41,'S-1'!G41)</f>
        <v>9</v>
      </c>
      <c r="F42" s="128">
        <f>MIN('S-2'!E41,'S-2'!G41)</f>
        <v>100</v>
      </c>
    </row>
    <row r="43" spans="1:6">
      <c r="A43" s="28" t="s">
        <v>70</v>
      </c>
      <c r="B43" s="8" t="s">
        <v>181</v>
      </c>
      <c r="C43" s="157">
        <f>(IF(GW!D40=0,MIN(GW!C40,GW!E40),MIN(GW!C40:E40)))/1000</f>
        <v>0.1</v>
      </c>
      <c r="D43" s="74">
        <f>(IF(GW!D40=0,GW!E40,MIN(GW!D40:E40)))/1000</f>
        <v>6</v>
      </c>
      <c r="E43" s="81">
        <f>MIN('S-1'!C42,'S-1'!E42,'S-1'!G42)</f>
        <v>3</v>
      </c>
      <c r="F43" s="127">
        <f>MIN('S-2'!E42,'S-2'!G42)</f>
        <v>200</v>
      </c>
    </row>
    <row r="44" spans="1:6">
      <c r="A44" s="28" t="s">
        <v>69</v>
      </c>
      <c r="B44" s="8" t="s">
        <v>180</v>
      </c>
      <c r="C44" s="157">
        <f>(IF(GW!D41=0,MIN(GW!C41,GW!E41),MIN(GW!C41:E41)))/1000</f>
        <v>5.0000000000000001E-3</v>
      </c>
      <c r="D44" s="74">
        <f>(IF(GW!D41=0,GW!E41,MIN(GW!D41:E41)))/1000</f>
        <v>0.06</v>
      </c>
      <c r="E44" s="81">
        <f>MIN('S-1'!C43,'S-1'!E43,'S-1'!G43)</f>
        <v>0.7</v>
      </c>
      <c r="F44" s="127">
        <f>MIN('S-2'!E43,'S-2'!G43)</f>
        <v>1</v>
      </c>
    </row>
    <row r="45" spans="1:6">
      <c r="A45" s="28" t="s">
        <v>68</v>
      </c>
      <c r="B45" s="8" t="s">
        <v>179</v>
      </c>
      <c r="C45" s="157">
        <f>(IF(GW!D42=0,MIN(GW!C42,GW!E42),MIN(GW!C42:E42)))/1000</f>
        <v>0.08</v>
      </c>
      <c r="D45" s="74">
        <f>(IF(GW!D42=0,GW!E42,MIN(GW!D42:E42)))/1000</f>
        <v>2</v>
      </c>
      <c r="E45" s="81">
        <f>MIN('S-1'!C44,'S-1'!E44,'S-1'!G44)</f>
        <v>3</v>
      </c>
      <c r="F45" s="127">
        <f>MIN('S-2'!E44,'S-2'!G44)</f>
        <v>20</v>
      </c>
    </row>
    <row r="46" spans="1:6">
      <c r="A46" s="63" t="s">
        <v>67</v>
      </c>
      <c r="B46" s="29" t="s">
        <v>178</v>
      </c>
      <c r="C46" s="157">
        <f>(IF(GW!D43=0,MIN(GW!C43,GW!E43),MIN(GW!C43:E43)))/1000</f>
        <v>2.0000000000000001E-4</v>
      </c>
      <c r="D46" s="74">
        <f>(IF(GW!D43=0,GW!E43,MIN(GW!D43:E43)))/1000</f>
        <v>0.05</v>
      </c>
      <c r="E46" s="81">
        <f>MIN('S-1'!C45,'S-1'!E45,'S-1'!G45)</f>
        <v>8</v>
      </c>
      <c r="F46" s="127">
        <f>MIN('S-2'!E45,'S-2'!G45)</f>
        <v>40</v>
      </c>
    </row>
    <row r="47" spans="1:6">
      <c r="A47" s="63" t="s">
        <v>66</v>
      </c>
      <c r="B47" s="29" t="s">
        <v>177</v>
      </c>
      <c r="C47" s="157">
        <f>(IF(GW!D44=0,MIN(GW!C44,GW!E44),MIN(GW!C44:E44)))/1000</f>
        <v>5.0000000000000002E-5</v>
      </c>
      <c r="D47" s="74">
        <f>(IF(GW!D44=0,GW!E44,MIN(GW!D44:E44)))/1000</f>
        <v>0.4</v>
      </c>
      <c r="E47" s="81">
        <f>MIN('S-1'!C46,'S-1'!E46,'S-1'!G46)</f>
        <v>6</v>
      </c>
      <c r="F47" s="127">
        <f>MIN('S-2'!E46,'S-2'!G46)</f>
        <v>30</v>
      </c>
    </row>
    <row r="48" spans="1:6">
      <c r="A48" s="28" t="s">
        <v>65</v>
      </c>
      <c r="B48" s="8" t="s">
        <v>176</v>
      </c>
      <c r="C48" s="157">
        <f>(IF(GW!D45=0,MIN(GW!C45,GW!E45),MIN(GW!C45:E45)))/1000</f>
        <v>2.9999999999999997E-4</v>
      </c>
      <c r="D48" s="74">
        <f>(IF(GW!D45=0,GW!E45,MIN(GW!D45:E45)))/1000</f>
        <v>1E-3</v>
      </c>
      <c r="E48" s="81">
        <f>MIN('S-1'!C47,'S-1'!E47,'S-1'!G47)</f>
        <v>6</v>
      </c>
      <c r="F48" s="127">
        <f>MIN('S-2'!E47,'S-2'!G47)</f>
        <v>30</v>
      </c>
    </row>
    <row r="49" spans="1:6">
      <c r="A49" s="28" t="s">
        <v>64</v>
      </c>
      <c r="B49" s="8" t="s">
        <v>175</v>
      </c>
      <c r="C49" s="157">
        <f>(IF(GW!D46=0,MIN(GW!C46,GW!E46),MIN(GW!C46:E46)))/1000</f>
        <v>7.0000000000000007E-2</v>
      </c>
      <c r="D49" s="74">
        <f>(IF(GW!D46=0,GW!E46,MIN(GW!D46:E46)))/1000</f>
        <v>2</v>
      </c>
      <c r="E49" s="81">
        <f>MIN('S-1'!C48,'S-1'!E48,'S-1'!G48)</f>
        <v>0.4</v>
      </c>
      <c r="F49" s="127">
        <f>MIN('S-2'!E48,'S-2'!G48)</f>
        <v>9</v>
      </c>
    </row>
    <row r="50" spans="1:6">
      <c r="A50" s="28" t="s">
        <v>63</v>
      </c>
      <c r="B50" s="8" t="s">
        <v>174</v>
      </c>
      <c r="C50" s="157">
        <f>(IF(GW!D47=0,MIN(GW!C47,GW!E47),MIN(GW!C47:E47)))/1000</f>
        <v>5.0000000000000001E-3</v>
      </c>
      <c r="D50" s="74">
        <f>(IF(GW!D47=0,GW!E47,MIN(GW!D47:E47)))/1000</f>
        <v>5.0000000000000001E-3</v>
      </c>
      <c r="E50" s="81">
        <f>MIN('S-1'!C49,'S-1'!E49,'S-1'!G49)</f>
        <v>0.1</v>
      </c>
      <c r="F50" s="127">
        <f>MIN('S-2'!E49,'S-2'!G49)</f>
        <v>0.1</v>
      </c>
    </row>
    <row r="51" spans="1:6">
      <c r="A51" s="28" t="s">
        <v>62</v>
      </c>
      <c r="B51" s="8" t="s">
        <v>173</v>
      </c>
      <c r="C51" s="157">
        <f>(IF(GW!D48=0,MIN(GW!C48,GW!E48),MIN(GW!C48:E48)))/1000</f>
        <v>7.0000000000000001E-3</v>
      </c>
      <c r="D51" s="74">
        <f>(IF(GW!D48=0,GW!E48,MIN(GW!D48:E48)))/1000</f>
        <v>0.08</v>
      </c>
      <c r="E51" s="81">
        <f>MIN('S-1'!C50,'S-1'!E50,'S-1'!G50)</f>
        <v>3</v>
      </c>
      <c r="F51" s="127">
        <f>MIN('S-2'!E50,'S-2'!G50)</f>
        <v>40</v>
      </c>
    </row>
    <row r="52" spans="1:6">
      <c r="A52" s="28" t="s">
        <v>61</v>
      </c>
      <c r="B52" s="8" t="s">
        <v>172</v>
      </c>
      <c r="C52" s="157">
        <f>(IF(GW!D49=0,MIN(GW!C49,GW!E49),MIN(GW!C49:E49)))/1000</f>
        <v>0.02</v>
      </c>
      <c r="D52" s="74">
        <f>(IF(GW!D49=0,GW!E49,MIN(GW!D49:E49)))/1000</f>
        <v>0.02</v>
      </c>
      <c r="E52" s="81">
        <f>MIN('S-1'!C51,'S-1'!E51,'S-1'!G51)</f>
        <v>0.1</v>
      </c>
      <c r="F52" s="127">
        <f>MIN('S-2'!E51,'S-2'!G51)</f>
        <v>0.1</v>
      </c>
    </row>
    <row r="53" spans="1:6">
      <c r="A53" s="28" t="s">
        <v>60</v>
      </c>
      <c r="B53" s="8" t="s">
        <v>171</v>
      </c>
      <c r="C53" s="157">
        <f>(IF(GW!D50=0,MIN(GW!C50,GW!E50),MIN(GW!C50:E50)))/1000</f>
        <v>0.08</v>
      </c>
      <c r="D53" s="74">
        <f>(IF(GW!D50=0,GW!E50,MIN(GW!D50:E50)))/1000</f>
        <v>0.08</v>
      </c>
      <c r="E53" s="81">
        <f>MIN('S-1'!C52,'S-1'!E52,'S-1'!G52)</f>
        <v>1</v>
      </c>
      <c r="F53" s="127">
        <f>MIN('S-2'!E52,'S-2'!G52)</f>
        <v>1</v>
      </c>
    </row>
    <row r="54" spans="1:6">
      <c r="A54" s="28" t="s">
        <v>59</v>
      </c>
      <c r="B54" s="8" t="s">
        <v>170</v>
      </c>
      <c r="C54" s="157">
        <f>(IF(GW!D51=0,MIN(GW!C51,GW!E51),MIN(GW!C51:E51)))/1000</f>
        <v>5.0000000000000001E-3</v>
      </c>
      <c r="D54" s="74">
        <f>(IF(GW!D51=0,GW!E51,MIN(GW!D51:E51)))/1000</f>
        <v>2</v>
      </c>
      <c r="E54" s="81">
        <f>MIN('S-1'!C53,'S-1'!E53,'S-1'!G53)</f>
        <v>0.1</v>
      </c>
      <c r="F54" s="127">
        <f>MIN('S-2'!E53,'S-2'!G53)</f>
        <v>4</v>
      </c>
    </row>
    <row r="55" spans="1:6">
      <c r="A55" s="28" t="s">
        <v>58</v>
      </c>
      <c r="B55" s="8" t="s">
        <v>169</v>
      </c>
      <c r="C55" s="157">
        <f>(IF(GW!D52=0,MIN(GW!C52,GW!E52),MIN(GW!C52:E52)))/1000</f>
        <v>0.01</v>
      </c>
      <c r="D55" s="74">
        <f>(IF(GW!D52=0,GW!E52,MIN(GW!D52:E52)))/1000</f>
        <v>2</v>
      </c>
      <c r="E55" s="81">
        <f>MIN('S-1'!C54,'S-1'!E54,'S-1'!G54)</f>
        <v>0.7</v>
      </c>
      <c r="F55" s="127">
        <f>MIN('S-2'!E54,'S-2'!G54)</f>
        <v>40</v>
      </c>
    </row>
    <row r="56" spans="1:6">
      <c r="A56" s="28" t="s">
        <v>57</v>
      </c>
      <c r="B56" s="8" t="s">
        <v>168</v>
      </c>
      <c r="C56" s="157">
        <f>(IF(GW!D53=0,MIN(GW!C53,GW!E53),MIN(GW!C53:E53)))/1000</f>
        <v>3.0000000000000001E-3</v>
      </c>
      <c r="D56" s="74">
        <f>(IF(GW!D53=0,GW!E53,MIN(GW!D53:E53)))/1000</f>
        <v>3.0000000000000001E-3</v>
      </c>
      <c r="E56" s="81">
        <f>MIN('S-1'!C55,'S-1'!E55,'S-1'!G55)</f>
        <v>0.1</v>
      </c>
      <c r="F56" s="127">
        <f>MIN('S-2'!E55,'S-2'!G55)</f>
        <v>0.1</v>
      </c>
    </row>
    <row r="57" spans="1:6">
      <c r="A57" s="28" t="s">
        <v>56</v>
      </c>
      <c r="B57" s="8" t="s">
        <v>167</v>
      </c>
      <c r="C57" s="157">
        <f>(IF(GW!D54=0,MIN(GW!C54,GW!E54),MIN(GW!C54:E54)))/1000</f>
        <v>4.0000000000000002E-4</v>
      </c>
      <c r="D57" s="74">
        <f>(IF(GW!D54=0,GW!E54,MIN(GW!D54:E54)))/1000</f>
        <v>0.01</v>
      </c>
      <c r="E57" s="81">
        <f>MIN('S-1'!C56,'S-1'!E56,'S-1'!G56)</f>
        <v>0.01</v>
      </c>
      <c r="F57" s="127">
        <f>MIN('S-2'!E56,'S-2'!G56)</f>
        <v>0.4</v>
      </c>
    </row>
    <row r="58" spans="1:6">
      <c r="A58" s="28" t="s">
        <v>55</v>
      </c>
      <c r="B58" s="8" t="s">
        <v>166</v>
      </c>
      <c r="C58" s="157">
        <f>(IF(GW!D55=0,MIN(GW!C55,GW!E55),MIN(GW!C55:E55)))/1000</f>
        <v>1E-4</v>
      </c>
      <c r="D58" s="74">
        <f>(IF(GW!D55=0,GW!E55,MIN(GW!D55:E55)))/1000</f>
        <v>5.0000000000000001E-4</v>
      </c>
      <c r="E58" s="81">
        <f>MIN('S-1'!C57,'S-1'!E57,'S-1'!G57)</f>
        <v>0.08</v>
      </c>
      <c r="F58" s="127">
        <f>MIN('S-2'!E57,'S-2'!G57)</f>
        <v>0.5</v>
      </c>
    </row>
    <row r="59" spans="1:6">
      <c r="A59" s="28" t="s">
        <v>54</v>
      </c>
      <c r="B59" s="8" t="s">
        <v>165</v>
      </c>
      <c r="C59" s="157">
        <f>(IF(GW!D56=0,MIN(GW!C56,GW!E56),MIN(GW!C56:E56)))/1000</f>
        <v>2</v>
      </c>
      <c r="D59" s="74">
        <f>(IF(GW!D56=0,GW!E56,MIN(GW!D56:E56)))/1000</f>
        <v>9</v>
      </c>
      <c r="E59" s="81">
        <f>MIN('S-1'!C58,'S-1'!E58,'S-1'!G58)</f>
        <v>10</v>
      </c>
      <c r="F59" s="127">
        <f>MIN('S-2'!E58,'S-2'!G58)</f>
        <v>200</v>
      </c>
    </row>
    <row r="60" spans="1:6">
      <c r="A60" s="28" t="s">
        <v>53</v>
      </c>
      <c r="B60" s="8" t="s">
        <v>164</v>
      </c>
      <c r="C60" s="157">
        <f>(IF(GW!D57=0,MIN(GW!C57,GW!E57),MIN(GW!C57:E57)))/1000</f>
        <v>0.3</v>
      </c>
      <c r="D60" s="74">
        <f>(IF(GW!D57=0,GW!E57,MIN(GW!D57:E57)))/1000</f>
        <v>50</v>
      </c>
      <c r="E60" s="81">
        <f>MIN('S-1'!C59,'S-1'!E59,'S-1'!G59)</f>
        <v>0.7</v>
      </c>
      <c r="F60" s="127">
        <f>MIN('S-2'!E59,'S-2'!G59)</f>
        <v>50</v>
      </c>
    </row>
    <row r="61" spans="1:6">
      <c r="A61" s="28" t="s">
        <v>52</v>
      </c>
      <c r="B61" s="8" t="s">
        <v>163</v>
      </c>
      <c r="C61" s="157">
        <f>(IF(GW!D58=0,MIN(GW!C58,GW!E58),MIN(GW!C58:E58)))/1000</f>
        <v>0.06</v>
      </c>
      <c r="D61" s="74">
        <f>(IF(GW!D58=0,GW!E58,MIN(GW!D58:E58)))/1000</f>
        <v>40</v>
      </c>
      <c r="E61" s="81">
        <f>MIN('S-1'!C60,'S-1'!E60,'S-1'!G60)</f>
        <v>0.7</v>
      </c>
      <c r="F61" s="127">
        <f>MIN('S-2'!E60,'S-2'!G60)</f>
        <v>100</v>
      </c>
    </row>
    <row r="62" spans="1:6">
      <c r="A62" s="28" t="s">
        <v>51</v>
      </c>
      <c r="B62" s="8" t="s">
        <v>162</v>
      </c>
      <c r="C62" s="157">
        <f>(IF(GW!D59=0,MIN(GW!C59,GW!E59),MIN(GW!C59:E59)))/1000</f>
        <v>0.2</v>
      </c>
      <c r="D62" s="74">
        <f>(IF(GW!D59=0,GW!E59,MIN(GW!D59:E59)))/1000</f>
        <v>20</v>
      </c>
      <c r="E62" s="81">
        <f>MIN('S-1'!C61,'S-1'!E61,'S-1'!G61)</f>
        <v>3</v>
      </c>
      <c r="F62" s="127">
        <f>MIN('S-2'!E61,'S-2'!G61)</f>
        <v>50</v>
      </c>
    </row>
    <row r="63" spans="1:6">
      <c r="A63" s="28" t="s">
        <v>50</v>
      </c>
      <c r="B63" s="8" t="s">
        <v>161</v>
      </c>
      <c r="C63" s="157">
        <f>(IF(GW!D60=0,MIN(GW!C60,GW!E60),MIN(GW!C60:E60)))/1000</f>
        <v>0.03</v>
      </c>
      <c r="D63" s="74">
        <f>(IF(GW!D60=0,GW!E60,MIN(GW!D60:E60)))/1000</f>
        <v>20</v>
      </c>
      <c r="E63" s="81">
        <f>MIN('S-1'!C62,'S-1'!E62,'S-1'!G62)</f>
        <v>0.7</v>
      </c>
      <c r="F63" s="127">
        <f>MIN('S-2'!E62,'S-2'!G62)</f>
        <v>10</v>
      </c>
    </row>
    <row r="64" spans="1:6">
      <c r="A64" s="28" t="s">
        <v>49</v>
      </c>
      <c r="B64" s="8" t="s">
        <v>160</v>
      </c>
      <c r="C64" s="157">
        <f>(IF(GW!D61=0,MIN(GW!C61,GW!E61),MIN(GW!C61:E61)))/1000</f>
        <v>2.9999999999999997E-4</v>
      </c>
      <c r="D64" s="74">
        <f>(IF(GW!D61=0,GW!E61,MIN(GW!D61:E61)))/1000</f>
        <v>6</v>
      </c>
      <c r="E64" s="81">
        <f>MIN('S-1'!C63,'S-1'!E63,'S-1'!G63)</f>
        <v>0.2</v>
      </c>
      <c r="F64" s="127">
        <f>MIN('S-2'!E63,'S-2'!G63)</f>
        <v>6</v>
      </c>
    </row>
    <row r="65" spans="1:6">
      <c r="A65" s="28" t="s">
        <v>48</v>
      </c>
      <c r="B65" s="8" t="s">
        <v>159</v>
      </c>
      <c r="C65" s="157">
        <f>(IF(GW!D62=0,MIN(GW!C62,GW!E62),MIN(GW!C62:E62)))/1000</f>
        <v>2E-3</v>
      </c>
      <c r="D65" s="74">
        <f>(IF(GW!D62=0,GW!E62,MIN(GW!D62:E62)))/1000</f>
        <v>2E-3</v>
      </c>
      <c r="E65" s="81">
        <f>MIN('S-1'!C64,'S-1'!E64,'S-1'!G64)</f>
        <v>0.5</v>
      </c>
      <c r="F65" s="127">
        <f>MIN('S-2'!E64,'S-2'!G64)</f>
        <v>1</v>
      </c>
    </row>
    <row r="66" spans="1:6">
      <c r="A66" s="28" t="s">
        <v>47</v>
      </c>
      <c r="B66" s="8" t="s">
        <v>158</v>
      </c>
      <c r="C66" s="157">
        <f>(IF(GW!D63=0,MIN(GW!C63,GW!E63),MIN(GW!C63:E63)))/1000</f>
        <v>2E-3</v>
      </c>
      <c r="D66" s="74">
        <f>(IF(GW!D63=0,GW!E63,MIN(GW!D63:E63)))/1000</f>
        <v>5.0000000000000001E-3</v>
      </c>
      <c r="E66" s="81">
        <f>MIN('S-1'!C65,'S-1'!E65,'S-1'!G65)</f>
        <v>10</v>
      </c>
      <c r="F66" s="127">
        <f>MIN('S-2'!E65,'S-2'!G65)</f>
        <v>20</v>
      </c>
    </row>
    <row r="67" spans="1:6">
      <c r="A67" s="28" t="s">
        <v>296</v>
      </c>
      <c r="B67" s="8" t="s">
        <v>157</v>
      </c>
      <c r="C67" s="157">
        <f>(IF(GW!D64=0,MIN(GW!C64,GW!E64),MIN(GW!C64:E64)))/1000</f>
        <v>0.7</v>
      </c>
      <c r="D67" s="74">
        <f>(IF(GW!D64=0,GW!E64,MIN(GW!D64:E64)))/1000</f>
        <v>5</v>
      </c>
      <c r="E67" s="81">
        <f>MIN('S-1'!C66,'S-1'!E66,'S-1'!G66)</f>
        <v>40</v>
      </c>
      <c r="F67" s="127">
        <f>MIN('S-2'!E66,'S-2'!G66)</f>
        <v>1000</v>
      </c>
    </row>
    <row r="68" spans="1:6">
      <c r="A68" s="28" t="s">
        <v>156</v>
      </c>
      <c r="B68" s="8" t="s">
        <v>155</v>
      </c>
      <c r="C68" s="157">
        <f>(IF(GW!D65=0,MIN(GW!C65,GW!E65),MIN(GW!C65:E65)))/1000</f>
        <v>2.0000000000000002E-5</v>
      </c>
      <c r="D68" s="74">
        <f>(IF(GW!D65=0,GW!E65,MIN(GW!D65:E65)))/1000</f>
        <v>2E-3</v>
      </c>
      <c r="E68" s="81">
        <f>MIN('S-1'!C67,'S-1'!E67,'S-1'!G67)</f>
        <v>0.1</v>
      </c>
      <c r="F68" s="127">
        <f>MIN('S-2'!E67,'S-2'!G67)</f>
        <v>0.1</v>
      </c>
    </row>
    <row r="69" spans="1:6">
      <c r="A69" s="28" t="s">
        <v>46</v>
      </c>
      <c r="B69" s="8" t="s">
        <v>154</v>
      </c>
      <c r="C69" s="157">
        <f>(IF(GW!D66=0,MIN(GW!C66,GW!E66),MIN(GW!C66:E66)))/1000</f>
        <v>0.09</v>
      </c>
      <c r="D69" s="74">
        <f>(IF(GW!D66=0,GW!E66,MIN(GW!D66:E66)))/1000</f>
        <v>0.2</v>
      </c>
      <c r="E69" s="81">
        <f>MIN('S-1'!C68,'S-1'!E68,'S-1'!G68)</f>
        <v>1000</v>
      </c>
      <c r="F69" s="127">
        <f>MIN('S-2'!E68,'S-2'!G68)</f>
        <v>3000</v>
      </c>
    </row>
    <row r="70" spans="1:6">
      <c r="A70" s="28" t="s">
        <v>45</v>
      </c>
      <c r="B70" s="8" t="s">
        <v>153</v>
      </c>
      <c r="C70" s="157">
        <f>(IF(GW!D67=0,MIN(GW!C67,GW!E67),MIN(GW!C67:E67)))/1000</f>
        <v>0.03</v>
      </c>
      <c r="D70" s="74">
        <f>(IF(GW!D67=0,GW!E67,MIN(GW!D67:E67)))/1000</f>
        <v>0.04</v>
      </c>
      <c r="E70" s="81">
        <f>MIN('S-1'!C69,'S-1'!E69,'S-1'!G69)</f>
        <v>1000</v>
      </c>
      <c r="F70" s="127">
        <f>MIN('S-2'!E69,'S-2'!G69)</f>
        <v>3000</v>
      </c>
    </row>
    <row r="71" spans="1:6">
      <c r="A71" s="28" t="s">
        <v>44</v>
      </c>
      <c r="B71" s="8" t="s">
        <v>152</v>
      </c>
      <c r="C71" s="157">
        <f>(IF(GW!D68=0,MIN(GW!C68,GW!E68),MIN(GW!C68:E68)))/1000</f>
        <v>4.0000000000000002E-4</v>
      </c>
      <c r="D71" s="74">
        <f>(IF(GW!D68=0,GW!E68,MIN(GW!D68:E68)))/1000</f>
        <v>1E-3</v>
      </c>
      <c r="E71" s="81">
        <f>MIN('S-1'!C70,'S-1'!E70,'S-1'!G70)</f>
        <v>0.3</v>
      </c>
      <c r="F71" s="127">
        <f>MIN('S-2'!E70,'S-2'!G70)</f>
        <v>2</v>
      </c>
    </row>
    <row r="72" spans="1:6">
      <c r="A72" s="28" t="s">
        <v>43</v>
      </c>
      <c r="B72" s="8" t="s">
        <v>151</v>
      </c>
      <c r="C72" s="157">
        <f>(IF(GW!D69=0,MIN(GW!C69,GW!E69),MIN(GW!C69:E69)))/1000</f>
        <v>2.0000000000000001E-4</v>
      </c>
      <c r="D72" s="74">
        <f>(IF(GW!D69=0,GW!E69,MIN(GW!D69:E69)))/1000</f>
        <v>2E-3</v>
      </c>
      <c r="E72" s="81">
        <f>MIN('S-1'!C71,'S-1'!E71,'S-1'!G71)</f>
        <v>0.1</v>
      </c>
      <c r="F72" s="127">
        <f>MIN('S-2'!E71,'S-2'!G71)</f>
        <v>0.9</v>
      </c>
    </row>
    <row r="73" spans="1:6">
      <c r="A73" s="28" t="s">
        <v>42</v>
      </c>
      <c r="B73" s="8" t="s">
        <v>150</v>
      </c>
      <c r="C73" s="157">
        <f>(IF(GW!D70=0,MIN(GW!C70,GW!E70),MIN(GW!C70:E70)))/1000</f>
        <v>1E-3</v>
      </c>
      <c r="D73" s="74">
        <f>(IF(GW!D70=0,GW!E70,MIN(GW!D70:E70)))/1000</f>
        <v>1E-3</v>
      </c>
      <c r="E73" s="81">
        <f>MIN('S-1'!C72,'S-1'!E72,'S-1'!G72)</f>
        <v>0.7</v>
      </c>
      <c r="F73" s="127">
        <f>MIN('S-2'!E72,'S-2'!G72)</f>
        <v>0.8</v>
      </c>
    </row>
    <row r="74" spans="1:6">
      <c r="A74" s="28" t="s">
        <v>41</v>
      </c>
      <c r="B74" s="8" t="s">
        <v>149</v>
      </c>
      <c r="C74" s="157">
        <f>(IF(GW!D71=0,MIN(GW!C71,GW!E71),MIN(GW!C71:E71)))/1000</f>
        <v>5.9999999999999995E-4</v>
      </c>
      <c r="D74" s="74">
        <f>(IF(GW!D71=0,GW!E71,MIN(GW!D71:E71)))/1000</f>
        <v>0.05</v>
      </c>
      <c r="E74" s="81">
        <f>MIN('S-1'!C73,'S-1'!E73,'S-1'!G73)</f>
        <v>30</v>
      </c>
      <c r="F74" s="127">
        <f>MIN('S-2'!E73,'S-2'!G73)</f>
        <v>100</v>
      </c>
    </row>
    <row r="75" spans="1:6">
      <c r="A75" s="63" t="s">
        <v>40</v>
      </c>
      <c r="B75" s="8" t="s">
        <v>148</v>
      </c>
      <c r="C75" s="157">
        <f>(IF(GW!D72=0,MIN(GW!C72,GW!E72),MIN(GW!C72:E72)))/1000</f>
        <v>2.0000000000000001E-4</v>
      </c>
      <c r="D75" s="74">
        <f>(IF(GW!D72=0,GW!E72,MIN(GW!D72:E72)))/1000</f>
        <v>4.0000000000000001E-3</v>
      </c>
      <c r="E75" s="81">
        <f>MIN('S-1'!C74,'S-1'!E74,'S-1'!G74)</f>
        <v>3.0000000000000001E-3</v>
      </c>
      <c r="F75" s="127">
        <f>MIN('S-2'!E74,'S-2'!G74)</f>
        <v>0.5</v>
      </c>
    </row>
    <row r="76" spans="1:6">
      <c r="A76" s="28" t="s">
        <v>39</v>
      </c>
      <c r="B76" s="8" t="s">
        <v>147</v>
      </c>
      <c r="C76" s="157">
        <f>(IF(GW!D73=0,MIN(GW!C73,GW!E73),MIN(GW!C73:E73)))/1000</f>
        <v>8.0000000000000002E-3</v>
      </c>
      <c r="D76" s="74">
        <f>(IF(GW!D73=0,GW!E73,MIN(GW!D73:E73)))/1000</f>
        <v>0.1</v>
      </c>
      <c r="E76" s="81">
        <f>MIN('S-1'!C75,'S-1'!E75,'S-1'!G75)</f>
        <v>0.7</v>
      </c>
      <c r="F76" s="127">
        <f>MIN('S-2'!E75,'S-2'!G75)</f>
        <v>3</v>
      </c>
    </row>
    <row r="77" spans="1:6">
      <c r="A77" s="28" t="s">
        <v>38</v>
      </c>
      <c r="B77" s="9" t="s">
        <v>146</v>
      </c>
      <c r="C77" s="157">
        <f>(IF(GW!D74=0,MIN(GW!C74,GW!E74),MIN(GW!C74:E74)))/1000</f>
        <v>0.2</v>
      </c>
      <c r="D77" s="74">
        <f>(IF(GW!D74=0,GW!E74,MIN(GW!D74:E74)))/1000</f>
        <v>50</v>
      </c>
      <c r="E77" s="81">
        <f>MIN('S-1'!C76,'S-1'!E76,'S-1'!G76)</f>
        <v>2</v>
      </c>
      <c r="F77" s="127">
        <f>MIN('S-2'!E76,'S-2'!G76)</f>
        <v>100</v>
      </c>
    </row>
    <row r="78" spans="1:6">
      <c r="A78" s="28" t="s">
        <v>37</v>
      </c>
      <c r="B78" s="8" t="s">
        <v>145</v>
      </c>
      <c r="C78" s="157">
        <f>(IF(GW!D75=0,MIN(GW!C75,GW!E75),MIN(GW!C75:E75)))/1000</f>
        <v>5.0000000000000001E-4</v>
      </c>
      <c r="D78" s="74">
        <f>(IF(GW!D75=0,GW!E75,MIN(GW!D75:E75)))/1000</f>
        <v>0.1</v>
      </c>
      <c r="E78" s="81">
        <f>MIN('S-1'!C77,'S-1'!E77,'S-1'!G77)</f>
        <v>7</v>
      </c>
      <c r="F78" s="127">
        <f>MIN('S-2'!E77,'S-2'!G77)</f>
        <v>40</v>
      </c>
    </row>
    <row r="79" spans="1:6" ht="13.5" thickBot="1">
      <c r="A79" s="62" t="s">
        <v>36</v>
      </c>
      <c r="B79" s="7" t="s">
        <v>144</v>
      </c>
      <c r="C79" s="158">
        <f>(IF(GW!D76=0,MIN(GW!C76,GW!E76),MIN(GW!C76:E76)))/1000</f>
        <v>0.01</v>
      </c>
      <c r="D79" s="75">
        <f>(IF(GW!D76=0,GW!E76,MIN(GW!D76:E76)))/1000</f>
        <v>0.01</v>
      </c>
      <c r="E79" s="82">
        <f>MIN('S-1'!C78,'S-1'!E78,'S-1'!G78)</f>
        <v>200</v>
      </c>
      <c r="F79" s="128">
        <f>MIN('S-2'!E78,'S-2'!G78)</f>
        <v>600</v>
      </c>
    </row>
    <row r="80" spans="1:6">
      <c r="A80" s="28" t="s">
        <v>35</v>
      </c>
      <c r="B80" s="8" t="s">
        <v>143</v>
      </c>
      <c r="C80" s="157">
        <f>(IF(GW!D77=0,MIN(GW!C77,GW!E77),MIN(GW!C77:E77)))/1000</f>
        <v>2E-3</v>
      </c>
      <c r="D80" s="74">
        <f>(IF(GW!D77=0,GW!E77,MIN(GW!D77:E77)))/1000</f>
        <v>0.02</v>
      </c>
      <c r="E80" s="81">
        <f>MIN('S-1'!C79,'S-1'!E79,'S-1'!G79)</f>
        <v>20</v>
      </c>
      <c r="F80" s="127">
        <f>MIN('S-2'!E79,'S-2'!G79)</f>
        <v>30</v>
      </c>
    </row>
    <row r="81" spans="1:6">
      <c r="A81" s="28" t="s">
        <v>34</v>
      </c>
      <c r="B81" s="8" t="s">
        <v>142</v>
      </c>
      <c r="C81" s="157">
        <f>(IF(GW!D78=0,MIN(GW!C78,GW!E78),MIN(GW!C78:E78)))/1000</f>
        <v>0.01</v>
      </c>
      <c r="D81" s="74">
        <f>(IF(GW!D78=0,GW!E78,MIN(GW!D78:E78)))/1000</f>
        <v>0.01</v>
      </c>
      <c r="E81" s="81">
        <f>MIN('S-1'!C80,'S-1'!E80,'S-1'!G80)</f>
        <v>200</v>
      </c>
      <c r="F81" s="127">
        <f>MIN('S-2'!E80,'S-2'!G80)</f>
        <v>400</v>
      </c>
    </row>
    <row r="82" spans="1:6">
      <c r="A82" s="28" t="s">
        <v>33</v>
      </c>
      <c r="B82" s="8" t="s">
        <v>141</v>
      </c>
      <c r="C82" s="157">
        <f>(IF(GW!D79=0,MIN(GW!C79,GW!E79),MIN(GW!C79:E79)))/1000</f>
        <v>4</v>
      </c>
      <c r="D82" s="74">
        <f>(IF(GW!D79=0,GW!E79,MIN(GW!D79:E79)))/1000</f>
        <v>50</v>
      </c>
      <c r="E82" s="81">
        <f>MIN('S-1'!C81,'S-1'!E81,'S-1'!G81)</f>
        <v>4</v>
      </c>
      <c r="F82" s="127">
        <f>MIN('S-2'!E81,'S-2'!G81)</f>
        <v>50</v>
      </c>
    </row>
    <row r="83" spans="1:6">
      <c r="A83" s="28" t="s">
        <v>32</v>
      </c>
      <c r="B83" s="8" t="s">
        <v>140</v>
      </c>
      <c r="C83" s="157">
        <f>(IF(GW!D80=0,MIN(GW!C80,GW!E80),MIN(GW!C80:E80)))/1000</f>
        <v>0.35</v>
      </c>
      <c r="D83" s="74">
        <f>(IF(GW!D80=0,GW!E80,MIN(GW!D80:E80)))/1000</f>
        <v>50</v>
      </c>
      <c r="E83" s="81">
        <f>MIN('S-1'!C82,'S-1'!E82,'S-1'!G82)</f>
        <v>0.4</v>
      </c>
      <c r="F83" s="127">
        <f>MIN('S-2'!E82,'S-2'!G82)</f>
        <v>50</v>
      </c>
    </row>
    <row r="84" spans="1:6">
      <c r="A84" s="28" t="s">
        <v>31</v>
      </c>
      <c r="B84" s="8" t="s">
        <v>139</v>
      </c>
      <c r="C84" s="157">
        <f>(IF(GW!D81=0,MIN(GW!C81,GW!E81),MIN(GW!C81:E81)))/1000</f>
        <v>2.9999999999999997E-4</v>
      </c>
      <c r="D84" s="74">
        <f>(IF(GW!D81=0,GW!E81,MIN(GW!D81:E81)))/1000</f>
        <v>0.02</v>
      </c>
      <c r="E84" s="81">
        <f>MIN('S-1'!C83,'S-1'!E83,'S-1'!G83)</f>
        <v>4</v>
      </c>
      <c r="F84" s="127">
        <f>MIN('S-2'!E83,'S-2'!G83)</f>
        <v>8</v>
      </c>
    </row>
    <row r="85" spans="1:6">
      <c r="A85" s="28" t="s">
        <v>30</v>
      </c>
      <c r="B85" s="8" t="s">
        <v>138</v>
      </c>
      <c r="C85" s="157">
        <f>(IF(GW!D82=0,MIN(GW!C82,GW!E82),MIN(GW!C82:E82)))/1000</f>
        <v>7.0000000000000007E-2</v>
      </c>
      <c r="D85" s="74">
        <v>5</v>
      </c>
      <c r="E85" s="81">
        <f>MIN('S-1'!C84,'S-1'!E84,'S-1'!G84)</f>
        <v>0.1</v>
      </c>
      <c r="F85" s="127">
        <f>MIN('S-2'!E84,'S-2'!G84)</f>
        <v>100</v>
      </c>
    </row>
    <row r="86" spans="1:6">
      <c r="A86" s="28" t="s">
        <v>29</v>
      </c>
      <c r="B86" s="8" t="s">
        <v>137</v>
      </c>
      <c r="C86" s="157">
        <f>(IF(GW!D83=0,MIN(GW!C83,GW!E83),MIN(GW!C83:E83)))/1000</f>
        <v>0.01</v>
      </c>
      <c r="D86" s="74">
        <f>(IF(GW!D83=0,GW!E83,MIN(GW!D83:E83)))/1000</f>
        <v>2</v>
      </c>
      <c r="E86" s="81">
        <f>MIN('S-1'!C85,'S-1'!E85,'S-1'!G85)</f>
        <v>0.7</v>
      </c>
      <c r="F86" s="127">
        <f>MIN('S-2'!E85,'S-2'!G85)</f>
        <v>80</v>
      </c>
    </row>
    <row r="87" spans="1:6">
      <c r="A87" s="28" t="s">
        <v>28</v>
      </c>
      <c r="B87" s="8" t="s">
        <v>136</v>
      </c>
      <c r="C87" s="157">
        <f>(IF(GW!D84=0,MIN(GW!C84,GW!E84),MIN(GW!C84:E84)))/1000</f>
        <v>0.14000000000000001</v>
      </c>
      <c r="D87" s="74">
        <f>(IF(GW!D84=0,GW!E84,MIN(GW!D84:E84)))/1000</f>
        <v>0.7</v>
      </c>
      <c r="E87" s="81">
        <f>MIN('S-1'!C86,'S-1'!E86,'S-1'!G86)</f>
        <v>4</v>
      </c>
      <c r="F87" s="127">
        <f>MIN('S-2'!E86,'S-2'!G86)</f>
        <v>20</v>
      </c>
    </row>
    <row r="88" spans="1:6">
      <c r="A88" s="28" t="s">
        <v>27</v>
      </c>
      <c r="B88" s="8" t="s">
        <v>135</v>
      </c>
      <c r="C88" s="157">
        <f>(IF(GW!D85=0,MIN(GW!C85,GW!E85),MIN(GW!C85:E85)))/1000</f>
        <v>0.1</v>
      </c>
      <c r="D88" s="74">
        <f>(IF(GW!D85=0,GW!E85,MIN(GW!D85:E85)))/1000</f>
        <v>0.2</v>
      </c>
      <c r="E88" s="81">
        <f>MIN('S-1'!C87,'S-1'!E87,'S-1'!G87)</f>
        <v>600</v>
      </c>
      <c r="F88" s="127">
        <f>MIN('S-2'!E87,'S-2'!G87)</f>
        <v>1000</v>
      </c>
    </row>
    <row r="89" spans="1:6">
      <c r="A89" s="5" t="s">
        <v>26</v>
      </c>
      <c r="B89" s="8" t="s">
        <v>134</v>
      </c>
      <c r="C89" s="157">
        <f>(IF(GW!D86=0,MIN(GW!C86,GW!E86),MIN(GW!C86:E86)))/1000</f>
        <v>1E-3</v>
      </c>
      <c r="D89" s="74">
        <f>(IF(GW!D86=0,GW!E86,MIN(GW!D86:E86)))/1000</f>
        <v>0.2</v>
      </c>
      <c r="E89" s="81">
        <f>MIN('S-1'!C88,'S-1'!E88,'S-1'!G88)</f>
        <v>3</v>
      </c>
      <c r="F89" s="127">
        <f>MIN('S-2'!E88,'S-2'!G88)</f>
        <v>10</v>
      </c>
    </row>
    <row r="90" spans="1:6">
      <c r="A90" s="5" t="s">
        <v>297</v>
      </c>
      <c r="B90" s="8" t="s">
        <v>0</v>
      </c>
      <c r="C90" s="157">
        <f>(IF(GW!D87=0,MIN(GW!C87,GW!E87),MIN(GW!C87:E87)))/1000</f>
        <v>2E-3</v>
      </c>
      <c r="D90" s="74">
        <f>(IF(GW!D87=0,GW!E87,MIN(GW!D87:E87)))/1000</f>
        <v>1</v>
      </c>
      <c r="E90" s="81">
        <f>MIN('S-1'!C89,'S-1'!E89,'S-1'!G89)</f>
        <v>0.1</v>
      </c>
      <c r="F90" s="127">
        <f>MIN('S-2'!E89,'S-2'!G89)</f>
        <v>5</v>
      </c>
    </row>
    <row r="91" spans="1:6">
      <c r="A91" s="5" t="s">
        <v>25</v>
      </c>
      <c r="B91" s="8" t="s">
        <v>0</v>
      </c>
      <c r="C91" s="157">
        <f>(IF(GW!D88=0,MIN(GW!C88,GW!E88),MIN(GW!C88:E88)))/1000</f>
        <v>0.2</v>
      </c>
      <c r="D91" s="74">
        <f>(IF(GW!D88=0,GW!E88,MIN(GW!D88:E88)))/1000</f>
        <v>5</v>
      </c>
      <c r="E91" s="81">
        <f>MIN('S-1'!C90,'S-1'!E90,'S-1'!G90)</f>
        <v>1000</v>
      </c>
      <c r="F91" s="127">
        <f>MIN('S-2'!E90,'S-2'!G90)</f>
        <v>3000</v>
      </c>
    </row>
    <row r="92" spans="1:6">
      <c r="A92" s="137" t="s">
        <v>311</v>
      </c>
      <c r="B92" s="10" t="s">
        <v>0</v>
      </c>
      <c r="C92" s="157">
        <f>(IF(GW!D89=0,MIN(GW!C89,GW!E89),MIN(GW!C89:E89)))/1000</f>
        <v>0.3</v>
      </c>
      <c r="D92" s="74">
        <f>(IF(GW!D89=0,GW!E89,MIN(GW!D89:E89)))/1000</f>
        <v>3</v>
      </c>
      <c r="E92" s="81">
        <f>MIN('S-1'!C91,'S-1'!E91,'S-1'!G91)</f>
        <v>100</v>
      </c>
      <c r="F92" s="127">
        <f>MIN('S-2'!E91,'S-2'!G91)</f>
        <v>500</v>
      </c>
    </row>
    <row r="93" spans="1:6">
      <c r="A93" s="137" t="s">
        <v>24</v>
      </c>
      <c r="B93" s="10" t="s">
        <v>0</v>
      </c>
      <c r="C93" s="157">
        <f>(IF(GW!D90=0,MIN(GW!C90,GW!E90),MIN(GW!C90:E90)))/1000</f>
        <v>0.7</v>
      </c>
      <c r="D93" s="74">
        <f>(IF(GW!D90=0,GW!E90,MIN(GW!D90:E90)))/1000</f>
        <v>5</v>
      </c>
      <c r="E93" s="81">
        <f>MIN('S-1'!C92,'S-1'!E92,'S-1'!G92)</f>
        <v>1000</v>
      </c>
      <c r="F93" s="127">
        <f>MIN('S-2'!E92,'S-2'!G92)</f>
        <v>3000</v>
      </c>
    </row>
    <row r="94" spans="1:6">
      <c r="A94" s="138" t="s">
        <v>298</v>
      </c>
      <c r="B94" s="10" t="s">
        <v>0</v>
      </c>
      <c r="C94" s="157">
        <f>(IF(GW!D91=0,MIN(GW!C91,GW!E91),MIN(GW!C91:E91)))/1000</f>
        <v>0.7</v>
      </c>
      <c r="D94" s="74">
        <f>(IF(GW!D91=0,GW!E91,MIN(GW!D91:E91)))/1000</f>
        <v>5</v>
      </c>
      <c r="E94" s="81">
        <f>MIN('S-1'!C93,'S-1'!E93,'S-1'!G93)</f>
        <v>1000</v>
      </c>
      <c r="F94" s="127">
        <f>MIN('S-2'!E93,'S-2'!G93)</f>
        <v>3000</v>
      </c>
    </row>
    <row r="95" spans="1:6">
      <c r="A95" s="137" t="s">
        <v>274</v>
      </c>
      <c r="B95" s="10" t="s">
        <v>0</v>
      </c>
      <c r="C95" s="157">
        <f>(IF(GW!D92=0,MIN(GW!C92,GW!E92),MIN(GW!C92:E92)))/1000</f>
        <v>14</v>
      </c>
      <c r="D95" s="74">
        <f>(IF(GW!D92=0,GW!E92,MIN(GW!D92:E92)))/1000</f>
        <v>50</v>
      </c>
      <c r="E95" s="81">
        <f>MIN('S-1'!C94,'S-1'!E94,'S-1'!G94)</f>
        <v>3000</v>
      </c>
      <c r="F95" s="127">
        <f>MIN('S-2'!E94,'S-2'!G94)</f>
        <v>5000</v>
      </c>
    </row>
    <row r="96" spans="1:6">
      <c r="A96" s="137" t="s">
        <v>312</v>
      </c>
      <c r="B96" s="10" t="s">
        <v>0</v>
      </c>
      <c r="C96" s="157">
        <f>(IF(GW!D93=0,MIN(GW!C93,GW!E93),MIN(GW!C93:E93)))/1000</f>
        <v>0.2</v>
      </c>
      <c r="D96" s="74">
        <f>(IF(GW!D93=0,GW!E93,MIN(GW!D93:E93)))/1000</f>
        <v>4</v>
      </c>
      <c r="E96" s="81">
        <f>MIN('S-1'!C95,'S-1'!E95,'S-1'!G95)</f>
        <v>100</v>
      </c>
      <c r="F96" s="127">
        <f>MIN('S-2'!E95,'S-2'!G95)</f>
        <v>500</v>
      </c>
    </row>
    <row r="97" spans="1:6">
      <c r="A97" s="139" t="s">
        <v>299</v>
      </c>
      <c r="B97" s="10" t="s">
        <v>0</v>
      </c>
      <c r="C97" s="157">
        <f>(IF(GW!D94=0,MIN(GW!C94,GW!E94),MIN(GW!C94:E94)))/1000</f>
        <v>0.2</v>
      </c>
      <c r="D97" s="74">
        <f>(IF(GW!D94=0,GW!E94,MIN(GW!D94:E94)))/1000</f>
        <v>5</v>
      </c>
      <c r="E97" s="81">
        <f>MIN('S-1'!C96,'S-1'!E96,'S-1'!G96)</f>
        <v>1000</v>
      </c>
      <c r="F97" s="127">
        <f>MIN('S-2'!E96,'S-2'!G96)</f>
        <v>3000</v>
      </c>
    </row>
    <row r="98" spans="1:6">
      <c r="A98" s="28" t="s">
        <v>23</v>
      </c>
      <c r="B98" s="8" t="s">
        <v>133</v>
      </c>
      <c r="C98" s="157">
        <f>(IF(GW!D95=0,MIN(GW!C95,GW!E95),MIN(GW!C95:E95)))/1000</f>
        <v>0.04</v>
      </c>
      <c r="D98" s="74">
        <f>(IF(GW!D95=0,GW!E95,MIN(GW!D95:E95)))/1000</f>
        <v>10</v>
      </c>
      <c r="E98" s="81">
        <f>MIN('S-1'!C97,'S-1'!E97,'S-1'!G97)</f>
        <v>10</v>
      </c>
      <c r="F98" s="127">
        <f>MIN('S-2'!E97,'S-2'!G97)</f>
        <v>1000</v>
      </c>
    </row>
    <row r="99" spans="1:6">
      <c r="A99" s="28" t="s">
        <v>22</v>
      </c>
      <c r="B99" s="8" t="s">
        <v>132</v>
      </c>
      <c r="C99" s="157">
        <f>(IF(GW!D96=0,MIN(GW!C96,GW!E96),MIN(GW!C96:E96)))/1000</f>
        <v>1</v>
      </c>
      <c r="D99" s="74">
        <f>(IF(GW!D96=0,GW!E96,MIN(GW!D96:E96)))/1000</f>
        <v>2</v>
      </c>
      <c r="E99" s="81">
        <f>MIN('S-1'!C98,'S-1'!E98,'S-1'!G98)</f>
        <v>1</v>
      </c>
      <c r="F99" s="127">
        <f>MIN('S-2'!E98,'S-2'!G98)</f>
        <v>20</v>
      </c>
    </row>
    <row r="100" spans="1:6">
      <c r="A100" s="28" t="s">
        <v>21</v>
      </c>
      <c r="B100" s="8" t="s">
        <v>131</v>
      </c>
      <c r="C100" s="157">
        <f>(IF(GW!D97=0,MIN(GW!C97,GW!E97),MIN(GW!C97:E97)))/1000</f>
        <v>5.0000000000000001E-4</v>
      </c>
      <c r="D100" s="74">
        <f>(IF(GW!D97=0,GW!E97,MIN(GW!D97:E97)))/1000</f>
        <v>5.0000000000000001E-3</v>
      </c>
      <c r="E100" s="81">
        <f>MIN('S-1'!C99,'S-1'!E99,'S-1'!G99)</f>
        <v>1</v>
      </c>
      <c r="F100" s="127">
        <f>MIN('S-2'!E99,'S-2'!G99)</f>
        <v>4</v>
      </c>
    </row>
    <row r="101" spans="1:6">
      <c r="A101" s="28" t="s">
        <v>20</v>
      </c>
      <c r="B101" s="8" t="s">
        <v>130</v>
      </c>
      <c r="C101" s="157">
        <f>(IF(GW!D98=0,MIN(GW!C98,GW!E98),MIN(GW!C98:E98)))/1000</f>
        <v>0.02</v>
      </c>
      <c r="D101" s="74">
        <f>(IF(GW!D98=0,GW!E98,MIN(GW!D98:E98)))/1000</f>
        <v>0.02</v>
      </c>
      <c r="E101" s="81">
        <f>MIN('S-1'!C100,'S-1'!E100,'S-1'!G100)</f>
        <v>1000</v>
      </c>
      <c r="F101" s="127">
        <f>MIN('S-2'!E100,'S-2'!G100)</f>
        <v>3000</v>
      </c>
    </row>
    <row r="102" spans="1:6">
      <c r="A102" s="28" t="s">
        <v>276</v>
      </c>
      <c r="B102" s="9" t="s">
        <v>129</v>
      </c>
      <c r="C102" s="157">
        <f>(IF(GW!D99=0,MIN(GW!C99,GW!E99),MIN(GW!C99:E99)))/1000</f>
        <v>1E-3</v>
      </c>
      <c r="D102" s="74">
        <f>(IF(GW!D99=0,GW!E99,MIN(GW!D99:E99)))/1000</f>
        <v>50</v>
      </c>
      <c r="E102" s="81">
        <f>MIN('S-1'!C101,'S-1'!E101,'S-1'!G101)</f>
        <v>1</v>
      </c>
      <c r="F102" s="127">
        <f>MIN('S-2'!E101,'S-2'!G101)</f>
        <v>80</v>
      </c>
    </row>
    <row r="103" spans="1:6">
      <c r="A103" s="28" t="s">
        <v>18</v>
      </c>
      <c r="B103" s="8" t="s">
        <v>128</v>
      </c>
      <c r="C103" s="157">
        <f>(IF(GW!D100=0,MIN(GW!C100,GW!E100),MIN(GW!C100:E100)))/1000</f>
        <v>0.05</v>
      </c>
      <c r="D103" s="74">
        <f>(IF(GW!D100=0,GW!E100,MIN(GW!D100:E100)))/1000</f>
        <v>0.1</v>
      </c>
      <c r="E103" s="81">
        <f>MIN('S-1'!C102,'S-1'!E102,'S-1'!G102)</f>
        <v>400</v>
      </c>
      <c r="F103" s="127">
        <f>MIN('S-2'!E102,'S-2'!G102)</f>
        <v>700</v>
      </c>
    </row>
    <row r="104" spans="1:6">
      <c r="A104" s="28" t="s">
        <v>17</v>
      </c>
      <c r="B104" s="8" t="s">
        <v>127</v>
      </c>
      <c r="C104" s="157">
        <f>(IF(GW!D101=0,MIN(GW!C101,GW!E101),MIN(GW!C101:E101)))/1000</f>
        <v>7.0000000000000001E-3</v>
      </c>
      <c r="D104" s="74">
        <f>(IF(GW!D101=0,GW!E101,MIN(GW!D101:E101)))/1000</f>
        <v>7.0000000000000001E-3</v>
      </c>
      <c r="E104" s="81">
        <f>MIN('S-1'!C103,'S-1'!E103,'S-1'!G103)</f>
        <v>100</v>
      </c>
      <c r="F104" s="127">
        <f>MIN('S-2'!E103,'S-2'!G103)</f>
        <v>200</v>
      </c>
    </row>
    <row r="105" spans="1:6">
      <c r="A105" s="28" t="s">
        <v>16</v>
      </c>
      <c r="B105" s="8" t="s">
        <v>126</v>
      </c>
      <c r="C105" s="157">
        <f>(IF(GW!D102=0,MIN(GW!C102,GW!E102),MIN(GW!C102:E102)))/1000</f>
        <v>0.1</v>
      </c>
      <c r="D105" s="74">
        <f>(IF(GW!D102=0,GW!E102,MIN(GW!D102:E102)))/1000</f>
        <v>0.1</v>
      </c>
      <c r="E105" s="81">
        <f>MIN('S-1'!C104,'S-1'!E104,'S-1'!G104)</f>
        <v>3</v>
      </c>
      <c r="F105" s="127">
        <f>MIN('S-2'!E104,'S-2'!G104)</f>
        <v>4</v>
      </c>
    </row>
    <row r="106" spans="1:6">
      <c r="A106" s="28" t="s">
        <v>15</v>
      </c>
      <c r="B106" s="8" t="s">
        <v>125</v>
      </c>
      <c r="C106" s="157">
        <f>(IF(GW!D103=0,MIN(GW!C103,GW!E103),MIN(GW!C103:E103)))/1000</f>
        <v>3.0000000000000004E-8</v>
      </c>
      <c r="D106" s="74">
        <f>(IF(GW!D103=0,GW!E103,MIN(GW!D103:E103)))/1000</f>
        <v>4.0000000000000003E-5</v>
      </c>
      <c r="E106" s="81">
        <f>MIN('S-1'!C105,'S-1'!E105,'S-1'!G105)</f>
        <v>2.0000000000000002E-5</v>
      </c>
      <c r="F106" s="127">
        <f>MIN('S-2'!E105,'S-2'!G105)</f>
        <v>5.0000000000000002E-5</v>
      </c>
    </row>
    <row r="107" spans="1:6">
      <c r="A107" s="28" t="s">
        <v>14</v>
      </c>
      <c r="B107" s="8" t="s">
        <v>124</v>
      </c>
      <c r="C107" s="157">
        <f>(IF(GW!D104=0,MIN(GW!C104,GW!E104),MIN(GW!C104:E104)))/1000</f>
        <v>5.0000000000000001E-3</v>
      </c>
      <c r="D107" s="74">
        <f>(IF(GW!D104=0,GW!E104,MIN(GW!D104:E104)))/1000</f>
        <v>0.01</v>
      </c>
      <c r="E107" s="81">
        <f>MIN('S-1'!C106,'S-1'!E106,'S-1'!G106)</f>
        <v>0.1</v>
      </c>
      <c r="F107" s="127">
        <f>MIN('S-2'!E106,'S-2'!G106)</f>
        <v>0.1</v>
      </c>
    </row>
    <row r="108" spans="1:6">
      <c r="A108" s="28" t="s">
        <v>13</v>
      </c>
      <c r="B108" s="8" t="s">
        <v>123</v>
      </c>
      <c r="C108" s="157">
        <f>(IF(GW!D105=0,MIN(GW!C105,GW!E105),MIN(GW!C105:E105)))/1000</f>
        <v>2E-3</v>
      </c>
      <c r="D108" s="74">
        <f>(IF(GW!D105=0,GW!E105,MIN(GW!D105:E105)))/1000</f>
        <v>8.9999999999999993E-3</v>
      </c>
      <c r="E108" s="81">
        <f>MIN('S-1'!C107,'S-1'!E107,'S-1'!G107)</f>
        <v>5.0000000000000001E-3</v>
      </c>
      <c r="F108" s="127">
        <f>MIN('S-2'!E107,'S-2'!G107)</f>
        <v>0.02</v>
      </c>
    </row>
    <row r="109" spans="1:6">
      <c r="A109" s="28" t="s">
        <v>12</v>
      </c>
      <c r="B109" s="8" t="s">
        <v>122</v>
      </c>
      <c r="C109" s="157">
        <f>(IF(GW!D106=0,MIN(GW!C106,GW!E106),MIN(GW!C106:E106)))/1000</f>
        <v>5.0000000000000001E-3</v>
      </c>
      <c r="D109" s="74">
        <f>(IF(GW!D106=0,GW!E106,MIN(GW!D106:E106)))/1000</f>
        <v>0.05</v>
      </c>
      <c r="E109" s="81">
        <f>MIN('S-1'!C108,'S-1'!E108,'S-1'!G108)</f>
        <v>1</v>
      </c>
      <c r="F109" s="127">
        <f>MIN('S-2'!E108,'S-2'!G108)</f>
        <v>10</v>
      </c>
    </row>
    <row r="110" spans="1:6">
      <c r="A110" s="28" t="s">
        <v>11</v>
      </c>
      <c r="B110" s="8" t="s">
        <v>121</v>
      </c>
      <c r="C110" s="157">
        <f>(IF(GW!D107=0,MIN(GW!C107,GW!E107),MIN(GW!C107:E107)))/1000</f>
        <v>2E-3</v>
      </c>
      <c r="D110" s="74">
        <f>(IF(GW!D107=0,GW!E107,MIN(GW!D107:E107)))/1000</f>
        <v>3</v>
      </c>
      <c r="E110" s="81">
        <f>MIN('S-1'!C109,'S-1'!E109,'S-1'!G109)</f>
        <v>8</v>
      </c>
      <c r="F110" s="127">
        <f>MIN('S-2'!E109,'S-2'!G109)</f>
        <v>60</v>
      </c>
    </row>
    <row r="111" spans="1:6">
      <c r="A111" s="28" t="s">
        <v>10</v>
      </c>
      <c r="B111" s="8" t="s">
        <v>120</v>
      </c>
      <c r="C111" s="157">
        <f>(IF(GW!D108=0,MIN(GW!C108,GW!E108),MIN(GW!C108:E108)))/1000</f>
        <v>1</v>
      </c>
      <c r="D111" s="74">
        <f>(IF(GW!D108=0,GW!E108,MIN(GW!D108:E108)))/1000</f>
        <v>40</v>
      </c>
      <c r="E111" s="81">
        <f>MIN('S-1'!C110,'S-1'!E110,'S-1'!G110)</f>
        <v>30</v>
      </c>
      <c r="F111" s="127">
        <f>MIN('S-2'!E110,'S-2'!G110)</f>
        <v>1000</v>
      </c>
    </row>
    <row r="112" spans="1:6">
      <c r="A112" s="28" t="s">
        <v>9</v>
      </c>
      <c r="B112" s="8" t="s">
        <v>272</v>
      </c>
      <c r="C112" s="157">
        <f>(IF(GW!D109=0,MIN(GW!C109,GW!E109),MIN(GW!C109:E109)))/1000</f>
        <v>7.0000000000000007E-2</v>
      </c>
      <c r="D112" s="74">
        <f>(IF(GW!D109=0,GW!E109,MIN(GW!D109:E109)))/1000</f>
        <v>0.2</v>
      </c>
      <c r="E112" s="81">
        <f>MIN('S-1'!C111,'S-1'!E111,'S-1'!G111)</f>
        <v>2</v>
      </c>
      <c r="F112" s="127">
        <f>MIN('S-2'!E111,'S-2'!G111)</f>
        <v>6</v>
      </c>
    </row>
    <row r="113" spans="1:6">
      <c r="A113" s="28" t="s">
        <v>8</v>
      </c>
      <c r="B113" s="8" t="s">
        <v>273</v>
      </c>
      <c r="C113" s="157">
        <f>(IF(GW!D110=0,MIN(GW!C110,GW!E110),MIN(GW!C110:E110)))/1000</f>
        <v>0.2</v>
      </c>
      <c r="D113" s="74">
        <f>(IF(GW!D110=0,GW!E110,MIN(GW!D110:E110)))/1000</f>
        <v>4</v>
      </c>
      <c r="E113" s="81">
        <f>MIN('S-1'!C112,'S-1'!E112,'S-1'!G112)</f>
        <v>30</v>
      </c>
      <c r="F113" s="127">
        <f>MIN('S-2'!E112,'S-2'!G112)</f>
        <v>600</v>
      </c>
    </row>
    <row r="114" spans="1:6">
      <c r="A114" s="28" t="s">
        <v>7</v>
      </c>
      <c r="B114" s="8" t="s">
        <v>119</v>
      </c>
      <c r="C114" s="157">
        <f>(IF(GW!D111=0,MIN(GW!C111,GW!E111),MIN(GW!C111:E111)))/1000</f>
        <v>5.0000000000000001E-3</v>
      </c>
      <c r="D114" s="74">
        <f>(IF(GW!D111=0,GW!E111,MIN(GW!D111:E111)))/1000</f>
        <v>0.9</v>
      </c>
      <c r="E114" s="81">
        <f>MIN('S-1'!C113,'S-1'!E113,'S-1'!G113)</f>
        <v>0.1</v>
      </c>
      <c r="F114" s="127">
        <f>MIN('S-2'!E113,'S-2'!G113)</f>
        <v>2</v>
      </c>
    </row>
    <row r="115" spans="1:6">
      <c r="A115" s="28" t="s">
        <v>6</v>
      </c>
      <c r="B115" s="8" t="s">
        <v>118</v>
      </c>
      <c r="C115" s="157">
        <f>(IF(GW!D112=0,MIN(GW!C112,GW!E112),MIN(GW!C112:E112)))/1000</f>
        <v>5.0000000000000001E-3</v>
      </c>
      <c r="D115" s="74">
        <f>(IF(GW!D112=0,GW!E112,MIN(GW!D112:E112)))/1000</f>
        <v>5.0000000000000001E-3</v>
      </c>
      <c r="E115" s="81">
        <f>MIN('S-1'!C114,'S-1'!E114,'S-1'!G114)</f>
        <v>0.3</v>
      </c>
      <c r="F115" s="127">
        <f>MIN('S-2'!E114,'S-2'!G114)</f>
        <v>0.3</v>
      </c>
    </row>
    <row r="116" spans="1:6" ht="13.5" thickBot="1">
      <c r="A116" s="62" t="s">
        <v>5</v>
      </c>
      <c r="B116" s="7" t="s">
        <v>117</v>
      </c>
      <c r="C116" s="158">
        <f>(IF(GW!D113=0,MIN(GW!C113,GW!E113),MIN(GW!C113:E113)))/1000</f>
        <v>0.2</v>
      </c>
      <c r="D116" s="75">
        <f>(IF(GW!D113=0,GW!E113,MIN(GW!D113:E113)))/1000</f>
        <v>3</v>
      </c>
      <c r="E116" s="82">
        <f>MIN('S-1'!C115,'S-1'!E115,'S-1'!G115)</f>
        <v>4</v>
      </c>
      <c r="F116" s="128">
        <f>MIN('S-2'!E115,'S-2'!G115)</f>
        <v>600</v>
      </c>
    </row>
    <row r="117" spans="1:6">
      <c r="A117" s="28" t="s">
        <v>4</v>
      </c>
      <c r="B117" s="8" t="s">
        <v>116</v>
      </c>
      <c r="C117" s="157">
        <f>(IF(GW!D114=0,MIN(GW!C114,GW!E114),MIN(GW!C114:E114)))/1000</f>
        <v>0.01</v>
      </c>
      <c r="D117" s="74">
        <f>(IF(GW!D114=0,GW!E114,MIN(GW!D114:E114)))/1000</f>
        <v>0.5</v>
      </c>
      <c r="E117" s="81">
        <f>MIN('S-1'!C116,'S-1'!E116,'S-1'!G116)</f>
        <v>0.7</v>
      </c>
      <c r="F117" s="127">
        <f>MIN('S-2'!E116,'S-2'!G116)</f>
        <v>20</v>
      </c>
    </row>
    <row r="118" spans="1:6">
      <c r="A118" s="28" t="s">
        <v>3</v>
      </c>
      <c r="B118" s="8" t="s">
        <v>115</v>
      </c>
      <c r="C118" s="157">
        <f>(IF(GW!D115=0,MIN(GW!C115,GW!E115),MIN(GW!C115:E115)))/1000</f>
        <v>0.03</v>
      </c>
      <c r="D118" s="74">
        <f>(IF(GW!D115=0,GW!E115,MIN(GW!D115:E115)))/1000</f>
        <v>4</v>
      </c>
      <c r="E118" s="81">
        <f>MIN('S-1'!C117,'S-1'!E117,'S-1'!G117)</f>
        <v>400</v>
      </c>
      <c r="F118" s="127">
        <f>MIN('S-2'!E117,'S-2'!G117)</f>
        <v>700</v>
      </c>
    </row>
    <row r="119" spans="1:6">
      <c r="A119" s="28" t="s">
        <v>2</v>
      </c>
      <c r="B119" s="8" t="s">
        <v>114</v>
      </c>
      <c r="C119" s="157">
        <f>(IF(GW!D116=0,MIN(GW!C116,GW!E116),MIN(GW!C116:E116)))/1000</f>
        <v>2E-3</v>
      </c>
      <c r="D119" s="74">
        <f>(IF(GW!D116=0,GW!E116,MIN(GW!D116:E116)))/1000</f>
        <v>2E-3</v>
      </c>
      <c r="E119" s="81">
        <f>MIN('S-1'!C118,'S-1'!E118,'S-1'!G118)</f>
        <v>0.7</v>
      </c>
      <c r="F119" s="127">
        <f>MIN('S-2'!E118,'S-2'!G118)</f>
        <v>0.7</v>
      </c>
    </row>
    <row r="120" spans="1:6">
      <c r="A120" s="28" t="s">
        <v>234</v>
      </c>
      <c r="B120" s="8" t="s">
        <v>113</v>
      </c>
      <c r="C120" s="157">
        <f>(IF(GW!D117=0,MIN(GW!C117,GW!E117),MIN(GW!C117:E117)))/1000</f>
        <v>3</v>
      </c>
      <c r="D120" s="74">
        <f>(IF(GW!D117=0,GW!E117,MIN(GW!D117:E117)))/1000</f>
        <v>3</v>
      </c>
      <c r="E120" s="81">
        <f>MIN('S-1'!C119,'S-1'!E119,'S-1'!G119)</f>
        <v>100</v>
      </c>
      <c r="F120" s="127">
        <f>MIN('S-2'!E119,'S-2'!G119)</f>
        <v>100</v>
      </c>
    </row>
    <row r="121" spans="1:6" ht="13.5" thickBot="1">
      <c r="A121" s="62" t="s">
        <v>1</v>
      </c>
      <c r="B121" s="7" t="s">
        <v>112</v>
      </c>
      <c r="C121" s="158">
        <f>(IF(GW!D118=0,MIN(GW!C118,GW!E118),MIN(GW!C118:E118)))/1000</f>
        <v>0.9</v>
      </c>
      <c r="D121" s="75">
        <f>(IF(GW!D118=0,GW!E118,MIN(GW!D118:E118)))/1000</f>
        <v>0.9</v>
      </c>
      <c r="E121" s="82">
        <f>MIN('S-1'!C120,'S-1'!E120,'S-1'!G120)</f>
        <v>1000</v>
      </c>
      <c r="F121" s="128">
        <f>MIN('S-2'!E120,'S-2'!G120)</f>
        <v>3000</v>
      </c>
    </row>
    <row r="123" spans="1:6">
      <c r="D123" s="64"/>
    </row>
    <row r="124" spans="1:6">
      <c r="A124" s="15"/>
      <c r="D124" s="64"/>
    </row>
    <row r="125" spans="1:6">
      <c r="D125" s="64"/>
    </row>
    <row r="126" spans="1:6">
      <c r="D126" s="70"/>
    </row>
    <row r="127" spans="1:6">
      <c r="D127" s="64"/>
    </row>
  </sheetData>
  <phoneticPr fontId="0" type="noConversion"/>
  <pageMargins left="0.5" right="0.5" top="1" bottom="1" header="0.5" footer="0.5"/>
  <pageSetup scale="86" orientation="portrait" r:id="rId1"/>
  <headerFooter alignWithMargins="0">
    <oddHeader xml:space="preserve">&amp;C&amp;"Arial,Bold"MCP Numerical Standards Derivation </oddHeader>
    <oddFooter>&amp;LLydia Thompson, MassDEP ORS
(617) 556-1165
Lydia.Thompson@state.ma.us&amp;CSpring 2014&amp;RWorkbook: &amp;F
Sheet:  &amp;A
page: 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</vt:i4>
      </vt:variant>
    </vt:vector>
  </HeadingPairs>
  <TitlesOfParts>
    <vt:vector size="29" baseType="lpstr">
      <vt:lpstr>Introduction</vt:lpstr>
      <vt:lpstr>GW</vt:lpstr>
      <vt:lpstr>S-1</vt:lpstr>
      <vt:lpstr>S-2</vt:lpstr>
      <vt:lpstr>S-3</vt:lpstr>
      <vt:lpstr>Method 2</vt:lpstr>
      <vt:lpstr>UCLs</vt:lpstr>
      <vt:lpstr>RCs</vt:lpstr>
      <vt:lpstr>GWs</vt:lpstr>
      <vt:lpstr>GWstds</vt:lpstr>
      <vt:lpstr>Meth2</vt:lpstr>
      <vt:lpstr>GW!Print_Area</vt:lpstr>
      <vt:lpstr>Introduction!Print_Area</vt:lpstr>
      <vt:lpstr>'Method 2'!Print_Area</vt:lpstr>
      <vt:lpstr>RCs!Print_Area</vt:lpstr>
      <vt:lpstr>'S-1'!Print_Area</vt:lpstr>
      <vt:lpstr>'S-2'!Print_Area</vt:lpstr>
      <vt:lpstr>'S-3'!Print_Area</vt:lpstr>
      <vt:lpstr>UCLs!Print_Area</vt:lpstr>
      <vt:lpstr>GW!Print_Titles</vt:lpstr>
      <vt:lpstr>'Method 2'!Print_Titles</vt:lpstr>
      <vt:lpstr>RCs!Print_Titles</vt:lpstr>
      <vt:lpstr>'S-1'!Print_Titles</vt:lpstr>
      <vt:lpstr>'S-2'!Print_Titles</vt:lpstr>
      <vt:lpstr>'S-3'!Print_Titles</vt:lpstr>
      <vt:lpstr>UCLs!Print_Titles</vt:lpstr>
      <vt:lpstr>S1Stds</vt:lpstr>
      <vt:lpstr>S2Stds</vt:lpstr>
      <vt:lpstr>S3Stds</vt:lpstr>
    </vt:vector>
  </TitlesOfParts>
  <Company>Commonwealth of Massachusetts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Paul.Locke</dc:creator>
  <cp:lastModifiedBy>lthompson</cp:lastModifiedBy>
  <cp:lastPrinted>2014-01-31T20:52:45Z</cp:lastPrinted>
  <dcterms:created xsi:type="dcterms:W3CDTF">2000-12-13T20:05:05Z</dcterms:created>
  <dcterms:modified xsi:type="dcterms:W3CDTF">2014-04-03T21:44:21Z</dcterms:modified>
</cp:coreProperties>
</file>